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EPFERT\Documents\0JadecorDocs\wordpress\Documents\Docs en cours\09-Fiche-Calcul\04-Sospiri\"/>
    </mc:Choice>
  </mc:AlternateContent>
  <xr:revisionPtr revIDLastSave="0" documentId="13_ncr:1_{8DB3045D-1B4E-4B37-92F0-8F48BB2852E0}" xr6:coauthVersionLast="40" xr6:coauthVersionMax="40" xr10:uidLastSave="{00000000-0000-0000-0000-000000000000}"/>
  <workbookProtection workbookAlgorithmName="SHA-512" workbookHashValue="+XRMRRIvsHCSZQOJ8sbcelatHLZbPJYw8rlulqqr8mSe442SwNcbEO1RyJOt87sa+f6z/dTonTvywGGNZESC2w==" workbookSaltValue="ef3JLax8WNa6xdEr/7SjiQ==" workbookSpinCount="100000" lockStructure="1"/>
  <bookViews>
    <workbookView xWindow="9585" yWindow="-15" windowWidth="9600" windowHeight="12840" firstSheet="3" activeTab="3" xr2:uid="{00000000-000D-0000-FFFF-FFFF00000000}"/>
  </bookViews>
  <sheets>
    <sheet name="Coul_Sospiri" sheetId="19" state="hidden" r:id="rId1"/>
    <sheet name="Mélange-Sospiri" sheetId="21" state="hidden" r:id="rId2"/>
    <sheet name="Sospiri dose couleurs" sheetId="22" state="hidden" r:id="rId3"/>
    <sheet name="Vos Besoins - Sospiri" sheetId="20" r:id="rId4"/>
  </sheets>
  <definedNames>
    <definedName name="FormCoul_Sospiri">IF(OR('Vos Besoins - Sospiri'!XFD1="",COUNTIF(SospiriCoul_Gamme,'Vos Besoins - Sospiri'!XFD1)&gt;0),"",INDEX(OFFSET(SospiriCoul_Col1,0,SUMPRODUCT((SospiriCoul_Table='Vos Besoins - Sospiri'!XFD1)*COLUMN(SospiriCoul_Gamme))-COLUMN(SospiriCoul_Gamme)+1),MATCH('Vos Besoins - Sospiri'!XFD1,OFFSET(SospiriCoul_Col1,0,SUMPRODUCT((SospiriCoul_Table='Vos Besoins - Sospiri'!XFD1)*COLUMN(SospiriCoul_Gamme))-COLUMN(SospiriCoul_Gamme)),0)))</definedName>
    <definedName name="Images_Sospiri">OFFSET(Coul_Sospiri!$A$26,MATCH('Vos Besoins - Sospiri'!$H$6,Coul_Sospiri!$A$26:$A$104,0)-1,1)</definedName>
    <definedName name="Images_SospiriType">OFFSET(Coul_Sospiri!$A$11,MATCH('Vos Besoins - Sospiri'!$H$5,Coul_Sospiri!$A$11:$A$16,0)-1,1)</definedName>
    <definedName name="SOSPIRI" comment="Couleurs Sospiri">Coul_Sospiri!$A$26:$A$104</definedName>
    <definedName name="SOSPIRI_Type">Coul_Sospiri!$A$11:$A$15</definedName>
    <definedName name="SospiriCoul_Col1">Coul_Sospiri!$M$26:$M$105</definedName>
    <definedName name="SospiriCoul_Gamme">Coul_Sospiri!$M$25</definedName>
    <definedName name="SospiriCoul_Prix300V">Coul_Sospiri!$AB$93:$AG$171</definedName>
    <definedName name="SospiriCoul_Prix33V">Coul_Sospiri!$AB$12:$AG$90</definedName>
    <definedName name="SospiriCoul_Table">Coul_Sospiri!$M$26:$Q$105</definedName>
    <definedName name="SospiriType_Col1">Coul_Sospiri!$M$11:$M$23</definedName>
    <definedName name="SospiriType_Gamme">Coul_Sospiri!$M$10</definedName>
    <definedName name="SospiriType_Prix">Coul_Sospiri!$U$12:$Z$23</definedName>
    <definedName name="SospiriType_Table">Coul_Sospiri!$M$11:$S$23</definedName>
    <definedName name="_xlnm.Print_Area" localSheetId="3">'Vos Besoins - Sospiri'!$A$1:$AB$57</definedName>
  </definedNames>
  <calcPr calcId="181029"/>
</workbook>
</file>

<file path=xl/calcChain.xml><?xml version="1.0" encoding="utf-8"?>
<calcChain xmlns="http://schemas.openxmlformats.org/spreadsheetml/2006/main">
  <c r="B22" i="20" l="1"/>
  <c r="B19" i="20" l="1"/>
  <c r="U9" i="19" l="1"/>
  <c r="U1" i="19" l="1"/>
  <c r="A9" i="19"/>
  <c r="S23" i="19" l="1"/>
  <c r="S22" i="19"/>
  <c r="S21" i="19"/>
  <c r="S20" i="19"/>
  <c r="S19" i="19"/>
  <c r="S18" i="19"/>
  <c r="S14" i="19"/>
  <c r="S13" i="19"/>
  <c r="S12" i="19"/>
  <c r="S17" i="19"/>
  <c r="S16" i="19"/>
  <c r="S15" i="19"/>
  <c r="L42" i="20" l="1"/>
  <c r="P42" i="20" s="1"/>
  <c r="L12" i="20"/>
  <c r="L49" i="20"/>
  <c r="L44" i="20"/>
  <c r="P44" i="20" s="1"/>
  <c r="P21" i="19"/>
  <c r="O21" i="19"/>
  <c r="P18" i="19"/>
  <c r="O18" i="19"/>
  <c r="P15" i="19"/>
  <c r="O15" i="19"/>
  <c r="B49" i="20"/>
  <c r="P12" i="19"/>
  <c r="O12" i="19"/>
  <c r="P11" i="19"/>
  <c r="O11" i="19"/>
  <c r="N11" i="19"/>
  <c r="M11" i="19"/>
  <c r="O19" i="20" s="1"/>
  <c r="M27" i="19"/>
  <c r="AB94" i="19" s="1"/>
  <c r="N27" i="19"/>
  <c r="O27" i="19"/>
  <c r="P27" i="19"/>
  <c r="M28" i="19"/>
  <c r="AB95" i="19" s="1"/>
  <c r="N28" i="19"/>
  <c r="O28" i="19"/>
  <c r="P28" i="19"/>
  <c r="M29" i="19"/>
  <c r="AB96" i="19" s="1"/>
  <c r="N29" i="19"/>
  <c r="O29" i="19"/>
  <c r="P29" i="19"/>
  <c r="M30" i="19"/>
  <c r="AB97" i="19" s="1"/>
  <c r="N30" i="19"/>
  <c r="O30" i="19"/>
  <c r="P30" i="19"/>
  <c r="M31" i="19"/>
  <c r="AB98" i="19" s="1"/>
  <c r="N31" i="19"/>
  <c r="O31" i="19"/>
  <c r="P31" i="19"/>
  <c r="M32" i="19"/>
  <c r="AB99" i="19" s="1"/>
  <c r="N32" i="19"/>
  <c r="O32" i="19"/>
  <c r="P32" i="19"/>
  <c r="M33" i="19"/>
  <c r="AB100" i="19" s="1"/>
  <c r="N33" i="19"/>
  <c r="O33" i="19"/>
  <c r="P33" i="19"/>
  <c r="M34" i="19"/>
  <c r="AB101" i="19" s="1"/>
  <c r="N34" i="19"/>
  <c r="O34" i="19"/>
  <c r="P34" i="19"/>
  <c r="M35" i="19"/>
  <c r="AB102" i="19" s="1"/>
  <c r="N35" i="19"/>
  <c r="O35" i="19"/>
  <c r="P35" i="19"/>
  <c r="M36" i="19"/>
  <c r="AB103" i="19" s="1"/>
  <c r="N36" i="19"/>
  <c r="O36" i="19"/>
  <c r="P36" i="19"/>
  <c r="M37" i="19"/>
  <c r="AB104" i="19" s="1"/>
  <c r="N37" i="19"/>
  <c r="O37" i="19"/>
  <c r="P37" i="19"/>
  <c r="M38" i="19"/>
  <c r="AB105" i="19" s="1"/>
  <c r="N38" i="19"/>
  <c r="O38" i="19"/>
  <c r="P38" i="19"/>
  <c r="M39" i="19"/>
  <c r="AB106" i="19" s="1"/>
  <c r="N39" i="19"/>
  <c r="O39" i="19"/>
  <c r="P39" i="19"/>
  <c r="M40" i="19"/>
  <c r="AB107" i="19" s="1"/>
  <c r="N40" i="19"/>
  <c r="O40" i="19"/>
  <c r="P40" i="19"/>
  <c r="M41" i="19"/>
  <c r="AB108" i="19" s="1"/>
  <c r="N41" i="19"/>
  <c r="O41" i="19"/>
  <c r="P41" i="19"/>
  <c r="M42" i="19"/>
  <c r="AB109" i="19" s="1"/>
  <c r="N42" i="19"/>
  <c r="O42" i="19"/>
  <c r="P42" i="19"/>
  <c r="M43" i="19"/>
  <c r="AB110" i="19" s="1"/>
  <c r="N43" i="19"/>
  <c r="O43" i="19"/>
  <c r="P43" i="19"/>
  <c r="M44" i="19"/>
  <c r="AB111" i="19" s="1"/>
  <c r="N44" i="19"/>
  <c r="O44" i="19"/>
  <c r="P44" i="19"/>
  <c r="M45" i="19"/>
  <c r="AB112" i="19" s="1"/>
  <c r="N45" i="19"/>
  <c r="O45" i="19"/>
  <c r="P45" i="19"/>
  <c r="M46" i="19"/>
  <c r="AB113" i="19" s="1"/>
  <c r="N46" i="19"/>
  <c r="O46" i="19"/>
  <c r="P46" i="19"/>
  <c r="M47" i="19"/>
  <c r="AB114" i="19" s="1"/>
  <c r="N47" i="19"/>
  <c r="O47" i="19"/>
  <c r="P47" i="19"/>
  <c r="M48" i="19"/>
  <c r="AB115" i="19" s="1"/>
  <c r="N48" i="19"/>
  <c r="O48" i="19"/>
  <c r="P48" i="19"/>
  <c r="M49" i="19"/>
  <c r="AB116" i="19" s="1"/>
  <c r="N49" i="19"/>
  <c r="O49" i="19"/>
  <c r="P49" i="19"/>
  <c r="M50" i="19"/>
  <c r="AB117" i="19" s="1"/>
  <c r="N50" i="19"/>
  <c r="O50" i="19"/>
  <c r="P50" i="19"/>
  <c r="M51" i="19"/>
  <c r="AB118" i="19" s="1"/>
  <c r="N51" i="19"/>
  <c r="O51" i="19"/>
  <c r="P51" i="19"/>
  <c r="M52" i="19"/>
  <c r="AB119" i="19" s="1"/>
  <c r="N52" i="19"/>
  <c r="O52" i="19"/>
  <c r="P52" i="19"/>
  <c r="M53" i="19"/>
  <c r="AB120" i="19" s="1"/>
  <c r="N53" i="19"/>
  <c r="O53" i="19"/>
  <c r="P53" i="19"/>
  <c r="M54" i="19"/>
  <c r="AB121" i="19" s="1"/>
  <c r="N54" i="19"/>
  <c r="O54" i="19"/>
  <c r="P54" i="19"/>
  <c r="M55" i="19"/>
  <c r="AB122" i="19" s="1"/>
  <c r="N55" i="19"/>
  <c r="O55" i="19"/>
  <c r="P55" i="19"/>
  <c r="M56" i="19"/>
  <c r="AB123" i="19" s="1"/>
  <c r="N56" i="19"/>
  <c r="O56" i="19"/>
  <c r="P56" i="19"/>
  <c r="M57" i="19"/>
  <c r="AB124" i="19" s="1"/>
  <c r="N57" i="19"/>
  <c r="O57" i="19"/>
  <c r="P57" i="19"/>
  <c r="M58" i="19"/>
  <c r="AB125" i="19" s="1"/>
  <c r="N58" i="19"/>
  <c r="O58" i="19"/>
  <c r="P58" i="19"/>
  <c r="M59" i="19"/>
  <c r="AB126" i="19" s="1"/>
  <c r="N59" i="19"/>
  <c r="O59" i="19"/>
  <c r="P59" i="19"/>
  <c r="M60" i="19"/>
  <c r="AB127" i="19" s="1"/>
  <c r="N60" i="19"/>
  <c r="O60" i="19"/>
  <c r="P60" i="19"/>
  <c r="M61" i="19"/>
  <c r="AB128" i="19" s="1"/>
  <c r="N61" i="19"/>
  <c r="O61" i="19"/>
  <c r="P61" i="19"/>
  <c r="M62" i="19"/>
  <c r="AB129" i="19" s="1"/>
  <c r="N62" i="19"/>
  <c r="O62" i="19"/>
  <c r="P62" i="19"/>
  <c r="M63" i="19"/>
  <c r="AB130" i="19" s="1"/>
  <c r="N63" i="19"/>
  <c r="O63" i="19"/>
  <c r="P63" i="19"/>
  <c r="M64" i="19"/>
  <c r="AB131" i="19" s="1"/>
  <c r="N64" i="19"/>
  <c r="O64" i="19"/>
  <c r="P64" i="19"/>
  <c r="M65" i="19"/>
  <c r="AB132" i="19" s="1"/>
  <c r="N65" i="19"/>
  <c r="O65" i="19"/>
  <c r="P65" i="19"/>
  <c r="M66" i="19"/>
  <c r="AB133" i="19" s="1"/>
  <c r="N66" i="19"/>
  <c r="O66" i="19"/>
  <c r="P66" i="19"/>
  <c r="M67" i="19"/>
  <c r="AB134" i="19" s="1"/>
  <c r="N67" i="19"/>
  <c r="O67" i="19"/>
  <c r="P67" i="19"/>
  <c r="M68" i="19"/>
  <c r="AB135" i="19" s="1"/>
  <c r="N68" i="19"/>
  <c r="O68" i="19"/>
  <c r="P68" i="19"/>
  <c r="M69" i="19"/>
  <c r="AB136" i="19" s="1"/>
  <c r="N69" i="19"/>
  <c r="O69" i="19"/>
  <c r="P69" i="19"/>
  <c r="M70" i="19"/>
  <c r="AB137" i="19" s="1"/>
  <c r="N70" i="19"/>
  <c r="O70" i="19"/>
  <c r="P70" i="19"/>
  <c r="M71" i="19"/>
  <c r="AB138" i="19" s="1"/>
  <c r="N71" i="19"/>
  <c r="O71" i="19"/>
  <c r="P71" i="19"/>
  <c r="M72" i="19"/>
  <c r="AB139" i="19" s="1"/>
  <c r="N72" i="19"/>
  <c r="O72" i="19"/>
  <c r="P72" i="19"/>
  <c r="M73" i="19"/>
  <c r="AB140" i="19" s="1"/>
  <c r="N73" i="19"/>
  <c r="O73" i="19"/>
  <c r="P73" i="19"/>
  <c r="M74" i="19"/>
  <c r="AB141" i="19" s="1"/>
  <c r="N74" i="19"/>
  <c r="O74" i="19"/>
  <c r="P74" i="19"/>
  <c r="M75" i="19"/>
  <c r="AB142" i="19" s="1"/>
  <c r="N75" i="19"/>
  <c r="O75" i="19"/>
  <c r="P75" i="19"/>
  <c r="M76" i="19"/>
  <c r="AB143" i="19" s="1"/>
  <c r="N76" i="19"/>
  <c r="O76" i="19"/>
  <c r="P76" i="19"/>
  <c r="M77" i="19"/>
  <c r="AB144" i="19" s="1"/>
  <c r="N77" i="19"/>
  <c r="O77" i="19"/>
  <c r="P77" i="19"/>
  <c r="M78" i="19"/>
  <c r="AB145" i="19" s="1"/>
  <c r="N78" i="19"/>
  <c r="O78" i="19"/>
  <c r="P78" i="19"/>
  <c r="M79" i="19"/>
  <c r="AB146" i="19" s="1"/>
  <c r="N79" i="19"/>
  <c r="O79" i="19"/>
  <c r="P79" i="19"/>
  <c r="M80" i="19"/>
  <c r="AB147" i="19" s="1"/>
  <c r="N80" i="19"/>
  <c r="O80" i="19"/>
  <c r="P80" i="19"/>
  <c r="M81" i="19"/>
  <c r="AB148" i="19" s="1"/>
  <c r="N81" i="19"/>
  <c r="O81" i="19"/>
  <c r="P81" i="19"/>
  <c r="M82" i="19"/>
  <c r="AB149" i="19" s="1"/>
  <c r="N82" i="19"/>
  <c r="O82" i="19"/>
  <c r="P82" i="19"/>
  <c r="M83" i="19"/>
  <c r="AB150" i="19" s="1"/>
  <c r="N83" i="19"/>
  <c r="O83" i="19"/>
  <c r="P83" i="19"/>
  <c r="M84" i="19"/>
  <c r="AB151" i="19" s="1"/>
  <c r="N84" i="19"/>
  <c r="O84" i="19"/>
  <c r="P84" i="19"/>
  <c r="M85" i="19"/>
  <c r="AB152" i="19" s="1"/>
  <c r="N85" i="19"/>
  <c r="O85" i="19"/>
  <c r="P85" i="19"/>
  <c r="M86" i="19"/>
  <c r="AB153" i="19" s="1"/>
  <c r="N86" i="19"/>
  <c r="O86" i="19"/>
  <c r="P86" i="19"/>
  <c r="M87" i="19"/>
  <c r="AB154" i="19" s="1"/>
  <c r="N87" i="19"/>
  <c r="O87" i="19"/>
  <c r="P87" i="19"/>
  <c r="M88" i="19"/>
  <c r="AB155" i="19" s="1"/>
  <c r="N88" i="19"/>
  <c r="O88" i="19"/>
  <c r="P88" i="19"/>
  <c r="M89" i="19"/>
  <c r="AB156" i="19" s="1"/>
  <c r="N89" i="19"/>
  <c r="O89" i="19"/>
  <c r="P89" i="19"/>
  <c r="M90" i="19"/>
  <c r="AB157" i="19" s="1"/>
  <c r="N90" i="19"/>
  <c r="O90" i="19"/>
  <c r="P90" i="19"/>
  <c r="M91" i="19"/>
  <c r="AB158" i="19" s="1"/>
  <c r="N91" i="19"/>
  <c r="O91" i="19"/>
  <c r="P91" i="19"/>
  <c r="M92" i="19"/>
  <c r="AB159" i="19" s="1"/>
  <c r="N92" i="19"/>
  <c r="O92" i="19"/>
  <c r="P92" i="19"/>
  <c r="M93" i="19"/>
  <c r="AB160" i="19" s="1"/>
  <c r="N93" i="19"/>
  <c r="O93" i="19"/>
  <c r="P93" i="19"/>
  <c r="M94" i="19"/>
  <c r="AB161" i="19" s="1"/>
  <c r="N94" i="19"/>
  <c r="O94" i="19"/>
  <c r="P94" i="19"/>
  <c r="M95" i="19"/>
  <c r="AB162" i="19" s="1"/>
  <c r="N95" i="19"/>
  <c r="O95" i="19"/>
  <c r="P95" i="19"/>
  <c r="M96" i="19"/>
  <c r="AB163" i="19" s="1"/>
  <c r="N96" i="19"/>
  <c r="O96" i="19"/>
  <c r="P96" i="19"/>
  <c r="M97" i="19"/>
  <c r="AB164" i="19" s="1"/>
  <c r="N97" i="19"/>
  <c r="O97" i="19"/>
  <c r="P97" i="19"/>
  <c r="M98" i="19"/>
  <c r="AB165" i="19" s="1"/>
  <c r="N98" i="19"/>
  <c r="O98" i="19"/>
  <c r="P98" i="19"/>
  <c r="M99" i="19"/>
  <c r="AB166" i="19" s="1"/>
  <c r="N99" i="19"/>
  <c r="O99" i="19"/>
  <c r="P99" i="19"/>
  <c r="M100" i="19"/>
  <c r="AB167" i="19" s="1"/>
  <c r="N100" i="19"/>
  <c r="O100" i="19"/>
  <c r="P100" i="19"/>
  <c r="M101" i="19"/>
  <c r="AB168" i="19" s="1"/>
  <c r="N101" i="19"/>
  <c r="O101" i="19"/>
  <c r="P101" i="19"/>
  <c r="M102" i="19"/>
  <c r="AB169" i="19" s="1"/>
  <c r="N102" i="19"/>
  <c r="O102" i="19"/>
  <c r="P102" i="19"/>
  <c r="M103" i="19"/>
  <c r="AB170" i="19" s="1"/>
  <c r="N103" i="19"/>
  <c r="O103" i="19"/>
  <c r="P103" i="19"/>
  <c r="M104" i="19"/>
  <c r="AB171" i="19" s="1"/>
  <c r="N104" i="19"/>
  <c r="O104" i="19"/>
  <c r="P104" i="19"/>
  <c r="P26" i="19"/>
  <c r="O26" i="19"/>
  <c r="N26" i="19"/>
  <c r="M26" i="19"/>
  <c r="W20" i="20" l="1"/>
  <c r="O21" i="20"/>
  <c r="W21" i="20"/>
  <c r="W19" i="20"/>
  <c r="O20" i="20"/>
  <c r="W44" i="20"/>
  <c r="Y44" i="20" s="1"/>
  <c r="T44" i="20"/>
  <c r="T45" i="20" s="1"/>
  <c r="O44" i="20"/>
  <c r="U44" i="20"/>
  <c r="Z44" i="20"/>
  <c r="AB89" i="19"/>
  <c r="AB88" i="19"/>
  <c r="AB86" i="19"/>
  <c r="AB85" i="19"/>
  <c r="AB84" i="19"/>
  <c r="AB82" i="19"/>
  <c r="AB81" i="19"/>
  <c r="AB79" i="19"/>
  <c r="AB78" i="19"/>
  <c r="AB77" i="19"/>
  <c r="AB76" i="19"/>
  <c r="AB74" i="19"/>
  <c r="AB73" i="19"/>
  <c r="AB72" i="19"/>
  <c r="AB70" i="19"/>
  <c r="AB69" i="19"/>
  <c r="AB67" i="19"/>
  <c r="AB65" i="19"/>
  <c r="AB62" i="19"/>
  <c r="AB60" i="19"/>
  <c r="AB90" i="19"/>
  <c r="AB87" i="19"/>
  <c r="AB83" i="19"/>
  <c r="AB80" i="19"/>
  <c r="AB75" i="19"/>
  <c r="AB71" i="19"/>
  <c r="AB68" i="19"/>
  <c r="AB66" i="19"/>
  <c r="AB64" i="19"/>
  <c r="AB63" i="19"/>
  <c r="AB61" i="19"/>
  <c r="AB59" i="19"/>
  <c r="AB58" i="19"/>
  <c r="AB57" i="19"/>
  <c r="AB56" i="19"/>
  <c r="AB55" i="19"/>
  <c r="AB54" i="19"/>
  <c r="AB53" i="19"/>
  <c r="AB52" i="19"/>
  <c r="AB51" i="19"/>
  <c r="AB50" i="19"/>
  <c r="AB49" i="19"/>
  <c r="AB48" i="19"/>
  <c r="AB47" i="19"/>
  <c r="AB46" i="19"/>
  <c r="AB45" i="19"/>
  <c r="AB44" i="19"/>
  <c r="AB43" i="19"/>
  <c r="AB42" i="19"/>
  <c r="AB41" i="19"/>
  <c r="AB40" i="19"/>
  <c r="AB39" i="19"/>
  <c r="AB38" i="19"/>
  <c r="AB37" i="19"/>
  <c r="AB36" i="19"/>
  <c r="AB35" i="19"/>
  <c r="AB34" i="19"/>
  <c r="AB33" i="19"/>
  <c r="AB32" i="19"/>
  <c r="AB31" i="19"/>
  <c r="AB30" i="19"/>
  <c r="AB29" i="19"/>
  <c r="AB28" i="19"/>
  <c r="AB27" i="19"/>
  <c r="AB26" i="19"/>
  <c r="AB25" i="19"/>
  <c r="AB24" i="19"/>
  <c r="AB23" i="19"/>
  <c r="AB22" i="19"/>
  <c r="AB21" i="19"/>
  <c r="AB20" i="19"/>
  <c r="AB19" i="19"/>
  <c r="AB18" i="19"/>
  <c r="AB17" i="19"/>
  <c r="AB16" i="19"/>
  <c r="AB15" i="19"/>
  <c r="AB14" i="19"/>
  <c r="AB13" i="19"/>
  <c r="T42" i="20"/>
  <c r="T43" i="20" s="1"/>
  <c r="P43" i="20" s="1"/>
  <c r="U42" i="20"/>
  <c r="O42" i="20"/>
  <c r="W42" i="20"/>
  <c r="Y42" i="20" s="1"/>
  <c r="L51" i="20"/>
  <c r="P51" i="20" s="1"/>
  <c r="P49" i="20"/>
  <c r="W49" i="20" s="1"/>
  <c r="P12" i="20"/>
  <c r="C22" i="20"/>
  <c r="W51" i="20" l="1"/>
  <c r="Y51" i="20" s="1"/>
  <c r="Z51" i="20" s="1"/>
  <c r="O51" i="20"/>
  <c r="U51" i="20"/>
  <c r="T51" i="20"/>
  <c r="T52" i="20" s="1"/>
  <c r="P52" i="20" s="1"/>
  <c r="E22" i="20"/>
  <c r="T12" i="20"/>
  <c r="T13" i="20" s="1"/>
  <c r="P13" i="20" s="1"/>
  <c r="U12" i="20"/>
  <c r="O12" i="20"/>
  <c r="W12" i="20"/>
  <c r="Y12" i="20" s="1"/>
  <c r="T49" i="20"/>
  <c r="T50" i="20" s="1"/>
  <c r="P50" i="20" s="1"/>
  <c r="W50" i="20" s="1"/>
  <c r="U49" i="20"/>
  <c r="O49" i="20"/>
  <c r="Y49" i="20"/>
  <c r="Z49" i="20" s="1"/>
  <c r="U43" i="20"/>
  <c r="O43" i="20"/>
  <c r="W43" i="20"/>
  <c r="Y43" i="20" s="1"/>
  <c r="Z42" i="20"/>
  <c r="P45" i="20"/>
  <c r="G22" i="20"/>
  <c r="W45" i="20" l="1"/>
  <c r="Y45" i="20" s="1"/>
  <c r="W52" i="20"/>
  <c r="Y52" i="20" s="1"/>
  <c r="O52" i="20"/>
  <c r="O45" i="20"/>
  <c r="T46" i="20"/>
  <c r="U45" i="20"/>
  <c r="U52" i="20"/>
  <c r="O50" i="20"/>
  <c r="Y50" i="20"/>
  <c r="Z50" i="20" s="1"/>
  <c r="U50" i="20"/>
  <c r="P46" i="20"/>
  <c r="O13" i="20"/>
  <c r="U13" i="20"/>
  <c r="W13" i="20"/>
  <c r="Y13" i="20" s="1"/>
  <c r="Z13" i="20" s="1"/>
  <c r="Z43" i="20"/>
  <c r="Z12" i="20"/>
  <c r="L19" i="20"/>
  <c r="L14" i="20"/>
  <c r="W46" i="20" l="1"/>
  <c r="Y46" i="20" s="1"/>
  <c r="Z45" i="20"/>
  <c r="O46" i="20"/>
  <c r="U46" i="20"/>
  <c r="T47" i="20"/>
  <c r="Z52" i="20"/>
  <c r="L22" i="20"/>
  <c r="P19" i="20"/>
  <c r="P14" i="20"/>
  <c r="Z46" i="20" l="1"/>
  <c r="P47" i="20"/>
  <c r="P22" i="20"/>
  <c r="O22" i="20" s="1"/>
  <c r="U19" i="20"/>
  <c r="T19" i="20"/>
  <c r="T20" i="20" s="1"/>
  <c r="P20" i="20" s="1"/>
  <c r="Y20" i="20" s="1"/>
  <c r="Z20" i="20" s="1"/>
  <c r="Y19" i="20"/>
  <c r="O14" i="20"/>
  <c r="W14" i="20"/>
  <c r="Y14" i="20" s="1"/>
  <c r="Z14" i="20" s="1"/>
  <c r="T14" i="20"/>
  <c r="T15" i="20" s="1"/>
  <c r="P15" i="20" s="1"/>
  <c r="T16" i="20" s="1"/>
  <c r="P16" i="20" s="1"/>
  <c r="U14" i="20"/>
  <c r="W47" i="20" l="1"/>
  <c r="O47" i="20"/>
  <c r="U47" i="20"/>
  <c r="U54" i="20" s="1"/>
  <c r="P54" i="20" s="1"/>
  <c r="W22" i="20"/>
  <c r="Y22" i="20" s="1"/>
  <c r="Z22" i="20" s="1"/>
  <c r="W23" i="20"/>
  <c r="O23" i="20"/>
  <c r="U22" i="20"/>
  <c r="T22" i="20"/>
  <c r="T23" i="20" s="1"/>
  <c r="O16" i="20"/>
  <c r="W16" i="20"/>
  <c r="Y16" i="20" s="1"/>
  <c r="Z16" i="20" s="1"/>
  <c r="U15" i="20"/>
  <c r="O15" i="20"/>
  <c r="W15" i="20"/>
  <c r="Y15" i="20" s="1"/>
  <c r="Z15" i="20" s="1"/>
  <c r="T21" i="20"/>
  <c r="P21" i="20" s="1"/>
  <c r="U21" i="20" s="1"/>
  <c r="U20" i="20"/>
  <c r="Z19" i="20"/>
  <c r="T17" i="20"/>
  <c r="P17" i="20" s="1"/>
  <c r="U16" i="20"/>
  <c r="Y47" i="20" l="1"/>
  <c r="Z47" i="20" s="1"/>
  <c r="Z54" i="20" s="1"/>
  <c r="P23" i="20"/>
  <c r="U17" i="20"/>
  <c r="O17" i="20"/>
  <c r="W17" i="20"/>
  <c r="Y17" i="20" s="1"/>
  <c r="Z17" i="20" s="1"/>
  <c r="Y21" i="20"/>
  <c r="U25" i="20"/>
  <c r="P25" i="20" s="1"/>
  <c r="R56" i="20" l="1"/>
  <c r="Z55" i="20"/>
  <c r="Z56" i="20" s="1"/>
  <c r="Y23" i="20"/>
  <c r="Z23" i="20" s="1"/>
  <c r="U23" i="20"/>
  <c r="Z21" i="20"/>
  <c r="Z25" i="20" s="1"/>
  <c r="R27" i="20" s="1"/>
  <c r="Z26" i="20" l="1"/>
  <c r="Z27" i="20" s="1"/>
</calcChain>
</file>

<file path=xl/sharedStrings.xml><?xml version="1.0" encoding="utf-8"?>
<sst xmlns="http://schemas.openxmlformats.org/spreadsheetml/2006/main" count="1959" uniqueCount="571">
  <si>
    <t>ISOLDOR</t>
  </si>
  <si>
    <t>SOSPIRI ARGENT</t>
  </si>
  <si>
    <t>SOSPIRI OR</t>
  </si>
  <si>
    <t>SOSPIRI BRONZE</t>
  </si>
  <si>
    <t>SOSPIRI CUIVRE</t>
  </si>
  <si>
    <t>l</t>
  </si>
  <si>
    <t>ml</t>
  </si>
  <si>
    <t>m²</t>
  </si>
  <si>
    <t>Intérieur</t>
  </si>
  <si>
    <t>SOSPIRI</t>
  </si>
  <si>
    <t>G00</t>
  </si>
  <si>
    <t>G01</t>
  </si>
  <si>
    <t>G02</t>
  </si>
  <si>
    <t>G03</t>
  </si>
  <si>
    <t>G05</t>
  </si>
  <si>
    <t>G06</t>
  </si>
  <si>
    <t>G07</t>
  </si>
  <si>
    <t>G08</t>
  </si>
  <si>
    <t>G09</t>
  </si>
  <si>
    <t>G10</t>
  </si>
  <si>
    <t>G11</t>
  </si>
  <si>
    <t>G12</t>
  </si>
  <si>
    <t>S00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</si>
  <si>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</si>
  <si>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</si>
  <si>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</si>
  <si>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</si>
  <si>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</si>
  <si>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</si>
  <si>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</si>
  <si>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</si>
  <si>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</si>
  <si>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</si>
  <si>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</si>
  <si>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</si>
  <si>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</si>
  <si>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</si>
  <si>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</si>
  <si>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</si>
  <si>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</si>
  <si>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</si>
  <si>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</si>
  <si>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</si>
  <si>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</si>
  <si>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</si>
  <si>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</si>
  <si>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</si>
  <si>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</si>
  <si>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</si>
  <si>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</si>
  <si>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</si>
  <si>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</si>
  <si>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</si>
  <si>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</si>
  <si>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</si>
  <si>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</si>
  <si>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</si>
  <si>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</si>
  <si>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</si>
  <si>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</si>
  <si>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</si>
  <si>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</si>
  <si>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</si>
  <si>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</si>
  <si>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</si>
  <si>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</si>
  <si>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</si>
  <si>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</si>
  <si>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</si>
  <si>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</si>
  <si>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</si>
  <si>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</si>
  <si>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</si>
  <si>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</si>
  <si>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</si>
  <si>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</si>
  <si>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</si>
  <si>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</si>
  <si>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</si>
  <si>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</si>
  <si>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</si>
  <si>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</si>
  <si>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</si>
  <si>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</si>
  <si>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</si>
  <si>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</si>
  <si>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</si>
  <si>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</si>
  <si>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</si>
  <si>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B00</t>
  </si>
  <si>
    <t>C00</t>
  </si>
  <si>
    <t>STE</t>
  </si>
  <si>
    <t>Produit:</t>
  </si>
  <si>
    <t>Dimension du projet:</t>
  </si>
  <si>
    <t>Applicable en</t>
  </si>
  <si>
    <t>DECOPRIMER</t>
  </si>
  <si>
    <r>
      <rPr>
        <b/>
        <sz val="20"/>
        <color theme="9" tint="-0.249977111117893"/>
        <rFont val="Arial"/>
        <family val="2"/>
      </rPr>
      <t>S</t>
    </r>
    <r>
      <rPr>
        <b/>
        <sz val="20"/>
        <color theme="1"/>
        <rFont val="Arial"/>
        <family val="2"/>
      </rPr>
      <t>OSPIRI</t>
    </r>
  </si>
  <si>
    <t>Images_Sospiri</t>
  </si>
  <si>
    <t>CONSOMMATION</t>
  </si>
  <si>
    <t>Usine</t>
  </si>
  <si>
    <t>Projet</t>
  </si>
  <si>
    <t>CONDITIONNEMENT</t>
  </si>
  <si>
    <t>Consommation</t>
  </si>
  <si>
    <t>pour</t>
  </si>
  <si>
    <t>Images_SospiriType</t>
  </si>
  <si>
    <t>Cellule</t>
  </si>
  <si>
    <t>à</t>
  </si>
  <si>
    <t>X</t>
  </si>
  <si>
    <t>/</t>
  </si>
  <si>
    <t>Préparation</t>
  </si>
  <si>
    <t>1ère couche</t>
  </si>
  <si>
    <t>FormCoul_Sospiri</t>
  </si>
  <si>
    <t>Couleurs Sospiri</t>
  </si>
  <si>
    <t>Quantités découlant de Form_</t>
  </si>
  <si>
    <t>=SI(B17&lt;&gt;"";RECHERCHEV(A17;SospiriCoul_Table;3;FAUX);"")</t>
  </si>
  <si>
    <t>=SI(B17&lt;&gt;"";RECHERCHEV(A17;SospiriCoul_Table;4;FAUX);"")</t>
  </si>
  <si>
    <r>
      <rPr>
        <b/>
        <sz val="20"/>
        <color theme="9" tint="-0.249977111117893"/>
        <rFont val="Arial"/>
        <family val="2"/>
      </rPr>
      <t>S</t>
    </r>
    <r>
      <rPr>
        <b/>
        <sz val="20"/>
        <color theme="1"/>
        <rFont val="Arial"/>
        <family val="2"/>
      </rPr>
      <t>OSPIRI ACIER</t>
    </r>
  </si>
  <si>
    <t>COULEUR 70</t>
  </si>
  <si>
    <r>
      <t xml:space="preserve">ISOLDOR </t>
    </r>
    <r>
      <rPr>
        <b/>
        <sz val="10"/>
        <color rgb="FFFF0000"/>
        <rFont val="Arial"/>
        <family val="2"/>
      </rPr>
      <t>(Intérieur)</t>
    </r>
  </si>
  <si>
    <t>ISOLDOR ACIER</t>
  </si>
  <si>
    <t>Réf</t>
  </si>
  <si>
    <t>Quantité</t>
  </si>
  <si>
    <t>A commander</t>
  </si>
  <si>
    <r>
      <rPr>
        <b/>
        <sz val="10"/>
        <color theme="1"/>
        <rFont val="Arial"/>
        <family val="2"/>
      </rPr>
      <t xml:space="preserve">Prix vente HT </t>
    </r>
    <r>
      <rPr>
        <b/>
        <sz val="8"/>
        <color theme="1"/>
        <rFont val="Arial"/>
        <family val="2"/>
      </rPr>
      <t>(Exwork)</t>
    </r>
  </si>
  <si>
    <t>Remise</t>
  </si>
  <si>
    <t>U Brut</t>
  </si>
  <si>
    <t>TOTAL</t>
  </si>
  <si>
    <t>Kg</t>
  </si>
  <si>
    <t>Poid estimé</t>
  </si>
  <si>
    <t>Total HT</t>
  </si>
  <si>
    <t>TVA</t>
  </si>
  <si>
    <t>TOTAL TTC</t>
  </si>
  <si>
    <t>Prix moyen HT / m²</t>
  </si>
  <si>
    <t>N°Coul</t>
  </si>
  <si>
    <t>Les test de couleurs sont très vivement conseillés avant mise en œuvre</t>
  </si>
  <si>
    <t>Informations données à titre indicatifs - n'engage en aucune manière notre société</t>
  </si>
  <si>
    <r>
      <t xml:space="preserve">Exemple de calcul pour </t>
    </r>
    <r>
      <rPr>
        <b/>
        <sz val="14"/>
        <color theme="3" tint="0.39997558519241921"/>
        <rFont val="Arial"/>
        <family val="2"/>
      </rPr>
      <t>Badigeon à la chaux</t>
    </r>
  </si>
  <si>
    <t>SOSPIRI Type</t>
  </si>
  <si>
    <t>SOSPIRI Couleurs Or/Ag</t>
  </si>
  <si>
    <t>Type Sospiri</t>
  </si>
  <si>
    <t>G00-250</t>
  </si>
  <si>
    <t>G00-125</t>
  </si>
  <si>
    <t>G00-025</t>
  </si>
  <si>
    <t>S00-250</t>
  </si>
  <si>
    <t>S00-125</t>
  </si>
  <si>
    <t>S00-025</t>
  </si>
  <si>
    <t>B00-250</t>
  </si>
  <si>
    <t>B00-025</t>
  </si>
  <si>
    <t>C00-250</t>
  </si>
  <si>
    <t>C00-125</t>
  </si>
  <si>
    <t>C00-025</t>
  </si>
  <si>
    <r>
      <t>SOSPIRI ACIER</t>
    </r>
    <r>
      <rPr>
        <sz val="11"/>
        <color theme="1"/>
        <rFont val="Calibri"/>
        <family val="2"/>
      </rPr>
      <t/>
    </r>
  </si>
  <si>
    <t>SospiriType_Prix</t>
  </si>
  <si>
    <t>SospiriCoul_Prix33V</t>
  </si>
  <si>
    <t>SospiriCoul_Prix300V</t>
  </si>
  <si>
    <t>SOSPIRI - Base de données couleurs</t>
  </si>
  <si>
    <t>Couleur Sospiri</t>
  </si>
  <si>
    <t>COMMUN - Base de données couleurs</t>
  </si>
  <si>
    <t>COMMUN - Base de données Références / Prix</t>
  </si>
  <si>
    <t>SOPIRI - Base de données Références / Prix</t>
  </si>
  <si>
    <t>SOSPIRI OR 125</t>
  </si>
  <si>
    <t>SOSPIRI OR 025</t>
  </si>
  <si>
    <t>SOSPIRI OR 250</t>
  </si>
  <si>
    <t>SOSPIRI ARGENT 250</t>
  </si>
  <si>
    <t>SOSPIRI ARGENT 125</t>
  </si>
  <si>
    <t>SOSPIRI ARGENT 025</t>
  </si>
  <si>
    <t>SOSPIRI BRONZE 250</t>
  </si>
  <si>
    <t>SOSPIRI BRONZE 125</t>
  </si>
  <si>
    <t>SOSPIRI BRONZE 025</t>
  </si>
  <si>
    <t>SOSPIRI CUIVRE 250</t>
  </si>
  <si>
    <t>SOSPIRI CUIVRE 125</t>
  </si>
  <si>
    <t>SOSPIRI CUIVRE 025</t>
  </si>
  <si>
    <t>ISO5</t>
  </si>
  <si>
    <t>ISO0,75</t>
  </si>
  <si>
    <t>DECO 15L</t>
  </si>
  <si>
    <t>DECO 5L</t>
  </si>
  <si>
    <t>DECO 2,5 L</t>
  </si>
  <si>
    <t>DECO 1,25L</t>
  </si>
  <si>
    <t>SOS SIL 0,25</t>
  </si>
  <si>
    <t>SOS SIL 1,25</t>
  </si>
  <si>
    <t>SOS SIL 2,50</t>
  </si>
  <si>
    <t>SOS GO 0,25</t>
  </si>
  <si>
    <t>SOS GO 1,25</t>
  </si>
  <si>
    <t>SOS GO 2,50</t>
  </si>
  <si>
    <t>SOS BRO 0,25</t>
  </si>
  <si>
    <t>SOS BRO 1,25</t>
  </si>
  <si>
    <t>SOS BRO 2,50</t>
  </si>
  <si>
    <t>SOS KUP 0,25</t>
  </si>
  <si>
    <t>SOS KUP 1,25</t>
  </si>
  <si>
    <t>SOS KUP 2,50</t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</si>
  <si>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G01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</si>
  <si>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G02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</si>
  <si>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G03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</si>
  <si>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G04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</si>
  <si>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G05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</si>
  <si>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G06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</si>
  <si>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G07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</si>
  <si>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G08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</si>
  <si>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G09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</si>
  <si>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G10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</si>
  <si>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G11</t>
    </r>
  </si>
  <si>
    <r>
      <t xml:space="preserve">SOSPIRI OR </t>
    </r>
    <r>
      <rPr>
        <sz val="11"/>
        <rFont val="Arial"/>
        <family val="2"/>
      </rPr>
      <t xml:space="preserve">  </t>
    </r>
    <r>
      <rPr>
        <sz val="10"/>
        <rFont val="Arial"/>
        <family val="2"/>
      </rPr>
      <t>G12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</si>
  <si>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S01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</si>
  <si>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S02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</si>
  <si>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S03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</si>
  <si>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S04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</si>
  <si>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S05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</si>
  <si>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S06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</si>
  <si>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S07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</si>
  <si>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S08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</si>
  <si>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S09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</si>
  <si>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S10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</si>
  <si>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S11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</si>
  <si>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S12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</si>
  <si>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S13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</si>
  <si>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S14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</si>
  <si>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S15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</si>
  <si>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S16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</si>
  <si>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S17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</si>
  <si>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S18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</si>
  <si>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S19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</si>
  <si>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S20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</si>
  <si>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S21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</si>
  <si>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S22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</si>
  <si>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S23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</si>
  <si>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S24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</si>
  <si>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S25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</si>
  <si>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S26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</si>
  <si>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S27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</si>
  <si>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S28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</si>
  <si>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S29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</si>
  <si>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S30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</si>
  <si>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S31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</si>
  <si>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S32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</si>
  <si>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S33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</si>
  <si>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S34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</si>
  <si>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S35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</si>
  <si>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S36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</si>
  <si>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S37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</si>
  <si>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S38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</si>
  <si>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S39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</si>
  <si>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S40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</si>
  <si>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S41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</si>
  <si>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S42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</si>
  <si>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S43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</si>
  <si>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S44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</si>
  <si>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S45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</si>
  <si>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S46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</si>
  <si>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S47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</si>
  <si>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S48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</si>
  <si>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S49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</si>
  <si>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S50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</si>
  <si>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S51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</si>
  <si>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S52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</si>
  <si>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S53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</si>
  <si>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S54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</si>
  <si>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S55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</si>
  <si>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S56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</si>
  <si>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S57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</si>
  <si>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S58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</si>
  <si>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S59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</si>
  <si>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S60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</si>
  <si>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S61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</si>
  <si>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S62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</si>
  <si>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S63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</si>
  <si>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S64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</si>
  <si>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S65</t>
    </r>
  </si>
  <si>
    <r>
      <t xml:space="preserve">SOSPIRI ARGENT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S66</t>
    </r>
  </si>
  <si>
    <t>Ref.</t>
  </si>
  <si>
    <t>N°</t>
  </si>
  <si>
    <t>Qte</t>
  </si>
  <si>
    <t>pour 2,5 L</t>
  </si>
  <si>
    <t>Class_33-0-0</t>
  </si>
  <si>
    <t>Class_33-75-66</t>
  </si>
  <si>
    <t>Class_33-89-16</t>
  </si>
  <si>
    <t>Class_33-74-66</t>
  </si>
  <si>
    <t>Class_33-82-66</t>
  </si>
  <si>
    <t>Class_33-85-66</t>
  </si>
  <si>
    <t>Class_33-84-66</t>
  </si>
  <si>
    <t>Class_33-88-66</t>
  </si>
  <si>
    <t>Class_33-70-66</t>
  </si>
  <si>
    <t>Class_33-91-66</t>
  </si>
  <si>
    <t>Class_33-77-66</t>
  </si>
  <si>
    <t>Class_33-79-66</t>
  </si>
  <si>
    <t>Class_33-80-33</t>
  </si>
  <si>
    <t>Class_33-76-1</t>
  </si>
  <si>
    <t>Class_33-74-2</t>
  </si>
  <si>
    <t>Class_33-82-1</t>
  </si>
  <si>
    <t>Class_33-72-8</t>
  </si>
  <si>
    <t>Class_33-84-1</t>
  </si>
  <si>
    <t>Class_33-73-2</t>
  </si>
  <si>
    <t>Class_33-86-1</t>
  </si>
  <si>
    <t>Class_33-80-1</t>
  </si>
  <si>
    <t>Class_33-78-4</t>
  </si>
  <si>
    <t>Class_33-79-1</t>
  </si>
  <si>
    <t>Class_33-88-1</t>
  </si>
  <si>
    <t>Class_33-70-1</t>
  </si>
  <si>
    <t>Class_33-76-66</t>
  </si>
  <si>
    <t>Class_33-76-8</t>
  </si>
  <si>
    <t>Class_33-76-2</t>
  </si>
  <si>
    <t>Class_33-89-66</t>
  </si>
  <si>
    <t>Class_33-75-2</t>
  </si>
  <si>
    <t>Class_33-90-66</t>
  </si>
  <si>
    <t>Class_33-90-8</t>
  </si>
  <si>
    <t>Class_33-81-2</t>
  </si>
  <si>
    <t>Class_33-73-66</t>
  </si>
  <si>
    <t>Class_33-74-16</t>
  </si>
  <si>
    <t>Class_33-84-16</t>
  </si>
  <si>
    <t>Class_33-73-16</t>
  </si>
  <si>
    <t>Class_33-72-66</t>
  </si>
  <si>
    <t>Class_33-72-33</t>
  </si>
  <si>
    <t>Class_33-71-33</t>
  </si>
  <si>
    <t>Class_33-79-16</t>
  </si>
  <si>
    <t>Class_33-78-66</t>
  </si>
  <si>
    <t>Class_33-80-66</t>
  </si>
  <si>
    <t>Class_33-80-8</t>
  </si>
  <si>
    <t>Class_33-80-2</t>
  </si>
  <si>
    <t>Class_33-86-66</t>
  </si>
  <si>
    <t>Class_33-86-16</t>
  </si>
  <si>
    <t>Class_33-86-4</t>
  </si>
  <si>
    <t>Class_33-85-4</t>
  </si>
  <si>
    <t>Class_33-87-4</t>
  </si>
  <si>
    <t>Class_33-87-66</t>
  </si>
  <si>
    <t>Class_33-87-16</t>
  </si>
  <si>
    <t>Class_33-78-16</t>
  </si>
  <si>
    <t>Class_33-70-16</t>
  </si>
  <si>
    <t>Class_33-70-2</t>
  </si>
  <si>
    <t>Class_33-81-66</t>
  </si>
  <si>
    <t>Class_33-81-8</t>
  </si>
  <si>
    <t>Class_33-91-2</t>
  </si>
  <si>
    <t>Class_33-91-8</t>
  </si>
  <si>
    <t>Class_33-83-4</t>
  </si>
  <si>
    <t>Class_33-82-16</t>
  </si>
  <si>
    <t>Class_33-82-2</t>
  </si>
  <si>
    <t>Class_33-83-66</t>
  </si>
  <si>
    <t>Class_33-83-16</t>
  </si>
  <si>
    <t>Class_33-73-4</t>
  </si>
  <si>
    <t>Class_33-88-8</t>
  </si>
  <si>
    <t>Class_33-88-2</t>
  </si>
  <si>
    <t>Class_33-77-4</t>
  </si>
  <si>
    <t>Class_33-77-1</t>
  </si>
  <si>
    <t>Class_300-0-0</t>
  </si>
  <si>
    <t>Class_300-75-66</t>
  </si>
  <si>
    <t>Class_300-89-16</t>
  </si>
  <si>
    <t>Class_300-74-66</t>
  </si>
  <si>
    <t>Class_300-82-66</t>
  </si>
  <si>
    <t>Class_300-85-66</t>
  </si>
  <si>
    <t>Class_300-84-66</t>
  </si>
  <si>
    <t>Class_300-88-66</t>
  </si>
  <si>
    <t>Class_300-70-66</t>
  </si>
  <si>
    <t>Class_300-91-66</t>
  </si>
  <si>
    <t>Class_300-77-66</t>
  </si>
  <si>
    <t>Class_300-79-66</t>
  </si>
  <si>
    <t>Class_300-80-33</t>
  </si>
  <si>
    <t>Class_300-76-1</t>
  </si>
  <si>
    <t>Class_300-74-2</t>
  </si>
  <si>
    <t>Class_300-82-1</t>
  </si>
  <si>
    <t>Class_300-72-8</t>
  </si>
  <si>
    <t>Class_300-84-1</t>
  </si>
  <si>
    <t>Class_300-73-2</t>
  </si>
  <si>
    <t>Class_300-86-1</t>
  </si>
  <si>
    <t>Class_300-80-1</t>
  </si>
  <si>
    <t>Class_300-78-4</t>
  </si>
  <si>
    <t>Class_300-79-1</t>
  </si>
  <si>
    <t>Class_300-88-1</t>
  </si>
  <si>
    <t>Class_300-70-1</t>
  </si>
  <si>
    <t>Class_300-76-66</t>
  </si>
  <si>
    <t>Class_300-76-8</t>
  </si>
  <si>
    <t>Class_300-76-2</t>
  </si>
  <si>
    <t>Class_300-89-66</t>
  </si>
  <si>
    <t>Class_300-75-2</t>
  </si>
  <si>
    <t>Class_300-90-66</t>
  </si>
  <si>
    <t>Class_300-90-8</t>
  </si>
  <si>
    <t>Class_300-81-2</t>
  </si>
  <si>
    <t>Class_300-73-66</t>
  </si>
  <si>
    <t>Class_300-74-16</t>
  </si>
  <si>
    <t>Class_300-84-16</t>
  </si>
  <si>
    <t>Class_300-73-16</t>
  </si>
  <si>
    <t>Class_300-72-66</t>
  </si>
  <si>
    <t>Class_300-72-33</t>
  </si>
  <si>
    <t>Class_300-71-33</t>
  </si>
  <si>
    <t>Class_300-79-16</t>
  </si>
  <si>
    <t>Class_300-78-66</t>
  </si>
  <si>
    <t>Class_300-80-66</t>
  </si>
  <si>
    <t>Class_300-80-8</t>
  </si>
  <si>
    <t>Class_300-80-2</t>
  </si>
  <si>
    <t>Class_300-86-66</t>
  </si>
  <si>
    <t>Class_300-86-16</t>
  </si>
  <si>
    <t>Class_300-86-4</t>
  </si>
  <si>
    <t>Class_300-85-4</t>
  </si>
  <si>
    <t>Class_300-87-4</t>
  </si>
  <si>
    <t>Class_300-87-66</t>
  </si>
  <si>
    <t>Class_300-87-16</t>
  </si>
  <si>
    <t>Class_300-78-16</t>
  </si>
  <si>
    <t>Class_300-70-16</t>
  </si>
  <si>
    <t>Class_300-70-2</t>
  </si>
  <si>
    <t>Class_300-81-66</t>
  </si>
  <si>
    <t>Class_300-81-8</t>
  </si>
  <si>
    <t>Class_300-91-2</t>
  </si>
  <si>
    <t>Class_300-91-8</t>
  </si>
  <si>
    <t>Class_300-83-4</t>
  </si>
  <si>
    <t>Class_300-82-16</t>
  </si>
  <si>
    <t>Class_300-82-2</t>
  </si>
  <si>
    <t>Class_300-83-66</t>
  </si>
  <si>
    <t>Class_300-83-16</t>
  </si>
  <si>
    <t>Class_300-73-4</t>
  </si>
  <si>
    <t>Class_300-88-8</t>
  </si>
  <si>
    <t>Class_300-88-2</t>
  </si>
  <si>
    <t>Class_300-77-4</t>
  </si>
  <si>
    <t>Class_300-77-1</t>
  </si>
  <si>
    <t>SOSPIRI OR   G00</t>
  </si>
  <si>
    <t>SOSPIRI OR   G01</t>
  </si>
  <si>
    <t>SOSPIRI OR   G02</t>
  </si>
  <si>
    <t>SOSPIRI OR   G03</t>
  </si>
  <si>
    <t>SOSPIRI OR   G04</t>
  </si>
  <si>
    <t>SOSPIRI OR   G05</t>
  </si>
  <si>
    <t>SOSPIRI OR   G06</t>
  </si>
  <si>
    <t>SOSPIRI OR   G07</t>
  </si>
  <si>
    <t>SOSPIRI OR   G08</t>
  </si>
  <si>
    <t>SOSPIRI OR   G09</t>
  </si>
  <si>
    <t>SOSPIRI OR   G10</t>
  </si>
  <si>
    <t>SOSPIRI OR   G11</t>
  </si>
  <si>
    <t>SOSPIRI OR   G12</t>
  </si>
  <si>
    <t>SOSPIRI ARGENT  S01</t>
  </si>
  <si>
    <t>SOSPIRI ARGENT  S02</t>
  </si>
  <si>
    <t>SOSPIRI ARGENT  S03</t>
  </si>
  <si>
    <t>SOSPIRI ARGENT  S04</t>
  </si>
  <si>
    <t>SOSPIRI ARGENT  S05</t>
  </si>
  <si>
    <t>SOSPIRI ARGENT  S06</t>
  </si>
  <si>
    <t>SOSPIRI ARGENT  S07</t>
  </si>
  <si>
    <t>SOSPIRI ARGENT  S08</t>
  </si>
  <si>
    <t>SOSPIRI ARGENT  S09</t>
  </si>
  <si>
    <t>SOSPIRI ARGENT  S10</t>
  </si>
  <si>
    <t>SOSPIRI ARGENT  S11</t>
  </si>
  <si>
    <t>SOSPIRI ARGENT  S12</t>
  </si>
  <si>
    <t>SOSPIRI ARGENT  S13</t>
  </si>
  <si>
    <t>SOSPIRI ARGENT  S14</t>
  </si>
  <si>
    <t>SOSPIRI ARGENT  S15</t>
  </si>
  <si>
    <t>SOSPIRI ARGENT  S16</t>
  </si>
  <si>
    <t>SOSPIRI ARGENT  S17</t>
  </si>
  <si>
    <t>SOSPIRI ARGENT  S18</t>
  </si>
  <si>
    <t>SOSPIRI ARGENT  S19</t>
  </si>
  <si>
    <t>SOSPIRI ARGENT  S20</t>
  </si>
  <si>
    <t>SOSPIRI ARGENT  S21</t>
  </si>
  <si>
    <t>SOSPIRI ARGENT  S22</t>
  </si>
  <si>
    <t>SOSPIRI ARGENT  S23</t>
  </si>
  <si>
    <t>SOSPIRI ARGENT  S24</t>
  </si>
  <si>
    <t>SOSPIRI ARGENT  S25</t>
  </si>
  <si>
    <t>SOSPIRI ARGENT  S26</t>
  </si>
  <si>
    <t>SOSPIRI ARGENT  S27</t>
  </si>
  <si>
    <t>SOSPIRI ARGENT  S28</t>
  </si>
  <si>
    <t>SOSPIRI ARGENT  S29</t>
  </si>
  <si>
    <t>SOSPIRI ARGENT  S30</t>
  </si>
  <si>
    <t>SOSPIRI ARGENT  S31</t>
  </si>
  <si>
    <t>SOSPIRI ARGENT  S32</t>
  </si>
  <si>
    <t>SOSPIRI ARGENT  S33</t>
  </si>
  <si>
    <t>SOSPIRI ARGENT  S34</t>
  </si>
  <si>
    <t>SOSPIRI ARGENT  S35</t>
  </si>
  <si>
    <t>SOSPIRI ARGENT  S36</t>
  </si>
  <si>
    <t>SOSPIRI ARGENT  S37</t>
  </si>
  <si>
    <t>SOSPIRI ARGENT  S38</t>
  </si>
  <si>
    <t>SOSPIRI ARGENT  S39</t>
  </si>
  <si>
    <t>SOSPIRI ARGENT  S40</t>
  </si>
  <si>
    <t>SOSPIRI ARGENT  S41</t>
  </si>
  <si>
    <t>SOSPIRI ARGENT  S42</t>
  </si>
  <si>
    <t>SOSPIRI ARGENT  S43</t>
  </si>
  <si>
    <t>SOSPIRI ARGENT  S44</t>
  </si>
  <si>
    <t>SOSPIRI ARGENT  S45</t>
  </si>
  <si>
    <t>SOSPIRI ARGENT  S46</t>
  </si>
  <si>
    <t>SOSPIRI ARGENT  S47</t>
  </si>
  <si>
    <t>SOSPIRI ARGENT  S48</t>
  </si>
  <si>
    <t>SOSPIRI ARGENT  S49</t>
  </si>
  <si>
    <t>SOSPIRI ARGENT  S50</t>
  </si>
  <si>
    <t>SOSPIRI ARGENT  S51</t>
  </si>
  <si>
    <t>SOSPIRI ARGENT  S52</t>
  </si>
  <si>
    <t>SOSPIRI ARGENT  S53</t>
  </si>
  <si>
    <t>SOSPIRI ARGENT  S54</t>
  </si>
  <si>
    <t>SOSPIRI ARGENT  S55</t>
  </si>
  <si>
    <t>SOSPIRI ARGENT  S56</t>
  </si>
  <si>
    <t>SOSPIRI ARGENT  S57</t>
  </si>
  <si>
    <t>SOSPIRI ARGENT  S58</t>
  </si>
  <si>
    <t>SOSPIRI ARGENT  S59</t>
  </si>
  <si>
    <t>SOSPIRI ARGENT  S60</t>
  </si>
  <si>
    <t>SOSPIRI ARGENT  S61</t>
  </si>
  <si>
    <t>SOSPIRI ARGENT  S62</t>
  </si>
  <si>
    <t>SOSPIRI ARGENT  S63</t>
  </si>
  <si>
    <t>SOSPIRI ARGENT  S64</t>
  </si>
  <si>
    <t>SOSPIRI ARGENT  S65</t>
  </si>
  <si>
    <t>SOSPIRI ARGENT  S66</t>
  </si>
  <si>
    <t>CoulN°</t>
  </si>
  <si>
    <t>Dosage / 2,5 L</t>
  </si>
  <si>
    <t>SOSPIRI ARGENT  S00</t>
  </si>
  <si>
    <t>N°  70 GRIS</t>
  </si>
  <si>
    <t>N° 71 JAUNE</t>
  </si>
  <si>
    <t>N° 72 JAUNE CITRON</t>
  </si>
  <si>
    <t>N° 73 MANDARINE</t>
  </si>
  <si>
    <t>N° 74 BEIGE</t>
  </si>
  <si>
    <t>N° 75 ROSE</t>
  </si>
  <si>
    <t>N° 76 PRUNE</t>
  </si>
  <si>
    <t>N° 77 BLEU CAPRI</t>
  </si>
  <si>
    <t>N° 78 BLEU PETROLE</t>
  </si>
  <si>
    <t>N° 79 BLEU RIVIERA</t>
  </si>
  <si>
    <t>N° 80 VERT EMERAUDE</t>
  </si>
  <si>
    <t>N° 81 MARRON</t>
  </si>
  <si>
    <t>N° 82 GRIS SOURIS</t>
  </si>
  <si>
    <t>N° 83 GRIS ARGENT</t>
  </si>
  <si>
    <t>N° 84 ORANGE</t>
  </si>
  <si>
    <t>N° 85 VERT TILLEUL</t>
  </si>
  <si>
    <t>N° 86 VERT GRANNY</t>
  </si>
  <si>
    <t>N° 87 VERT OLIVE</t>
  </si>
  <si>
    <t>N° 88 BLEU NUIT</t>
  </si>
  <si>
    <t>N° 89 BORDEAUX</t>
  </si>
  <si>
    <t>N° 90 ROUGE SANG</t>
  </si>
  <si>
    <t>N° 91 BRUN</t>
  </si>
  <si>
    <t>Gamme rouge / rose</t>
  </si>
  <si>
    <t>Gamme bleu / violet</t>
  </si>
  <si>
    <t>Gamme jaune / orange</t>
  </si>
  <si>
    <t>Gamme vert</t>
  </si>
  <si>
    <t>Gamme marron / beige</t>
  </si>
  <si>
    <t>Gamme gris</t>
  </si>
  <si>
    <t>N° 70 GRIS</t>
  </si>
  <si>
    <t>#3C1F17</t>
  </si>
  <si>
    <t>#E30F28</t>
  </si>
  <si>
    <t>#8F313F</t>
  </si>
  <si>
    <t>#8C9777</t>
  </si>
  <si>
    <t>#ABAF58</t>
  </si>
  <si>
    <t>#AD9966</t>
  </si>
  <si>
    <t>#ED9702</t>
  </si>
  <si>
    <t>#76625B</t>
  </si>
  <si>
    <t>#8E7D6B</t>
  </si>
  <si>
    <t>#A2563E</t>
  </si>
  <si>
    <t>#378D50</t>
  </si>
  <si>
    <t>#006B63</t>
  </si>
  <si>
    <t>#98D2D4</t>
  </si>
  <si>
    <t>#005689</t>
  </si>
  <si>
    <t>#755A7D</t>
  </si>
  <si>
    <t>#D0445F</t>
  </si>
  <si>
    <t>#F29B7F</t>
  </si>
  <si>
    <t>#F4AA63</t>
  </si>
  <si>
    <t>#FED869</t>
  </si>
  <si>
    <t>#FFE98C</t>
  </si>
  <si>
    <t>#38383A</t>
  </si>
  <si>
    <t>#05506F</t>
  </si>
  <si>
    <t>SOSPIRI ACIER ci-dessous</t>
  </si>
  <si>
    <t>K</t>
  </si>
  <si>
    <t>B00-125</t>
  </si>
  <si>
    <t>G04</t>
  </si>
  <si>
    <t>DEMANDEZ UN DEVIS GRATUIT POUR VOTRE PROJET</t>
  </si>
  <si>
    <r>
      <t xml:space="preserve">SOSPIRI / Type </t>
    </r>
    <r>
      <rPr>
        <b/>
        <sz val="9"/>
        <rFont val="Arial"/>
        <family val="2"/>
      </rPr>
      <t>Faire votre choix</t>
    </r>
  </si>
  <si>
    <r>
      <t xml:space="preserve">TONER (78 Coul.) </t>
    </r>
    <r>
      <rPr>
        <b/>
        <sz val="9"/>
        <color theme="1"/>
        <rFont val="Arial"/>
        <family val="2"/>
      </rPr>
      <t>Faire votre choix</t>
    </r>
  </si>
  <si>
    <t>=SI(OU('Vos Besoins - Sospiri'!A68="";NB.SI(SospiriCoul_Gamme;'Vos Besoins - Sospiri'!A68)&gt;0);"";INDEX(DECALER(SospiriCoul_Col1;0;SOMMEPROD((SospiriCoul_Table='Vos Besoins - Sospiri'!A68)*COLONNE(SospiriCoul_Gamme))-COLONNE(SospiriCoul_Gamme)+1);EQUIV('Vos Besoins - Sospiri'!A68;DECALER(SospiriCoul_Col1;0;SOMMEPROD((SospiriCoul_Table='Vos Besoins - Sospiri'!A68)*COLONNE(SospiriCoul_Gamme))-COLONNE(SospiriCoul_Gamme));0)))</t>
  </si>
  <si>
    <t>=DECALER(Coul_Sospiri!$A$26;EQUIV('Vos Besoins - Sospiri'!$H$6;Coul_Sospiri!$A$26:$A$104;0)-1;1)</t>
  </si>
  <si>
    <t>=DECALER(Coul_Sospiri!$A$11;EQUIV('Vos Besoins - Sospiri'!$H$5;Coul_Sospiri!$A$11:$A$16;0)-1;1)</t>
  </si>
  <si>
    <t>A$26:$A$104</t>
  </si>
  <si>
    <t>SOSPIRI_Type</t>
  </si>
  <si>
    <t>A$11:$A$15</t>
  </si>
  <si>
    <t>SospiriCoul_Col1</t>
  </si>
  <si>
    <t>M$26:$M$105</t>
  </si>
  <si>
    <t>SospiriCoul_Gamme</t>
  </si>
  <si>
    <t>M$25</t>
  </si>
  <si>
    <t>AB$93:$AG$171</t>
  </si>
  <si>
    <t>AB$12:$AG$90</t>
  </si>
  <si>
    <t>SospiriCoul_Table</t>
  </si>
  <si>
    <t>M$26:$Q$105</t>
  </si>
  <si>
    <t>SospiriType_Col1</t>
  </si>
  <si>
    <t>M$11:$M$23</t>
  </si>
  <si>
    <t>SospiriType_Gamme</t>
  </si>
  <si>
    <t>M$10</t>
  </si>
  <si>
    <t>U$12:$Z$23</t>
  </si>
  <si>
    <t>SospiriType_Table</t>
  </si>
  <si>
    <t>M$11:$S$23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</si>
</sst>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"/>
    <numFmt numFmtId="165" formatCode="0.0"/>
    <numFmt numFmtId="166" formatCode="_-* #,##0\ _€_-;\-* #,##0\ _€_-;_-* &quot;-&quot;??\ _€_-;_-@_-"/>
    <numFmt numFmtId="167" formatCode="#,##0.000_ ;\-#,##0.000\ "/>
    <numFmt numFmtId="168" formatCode="#,##0.00\ _€"/>
    <numFmt numFmtId="169" formatCode="#,##0.00_ ;\-#,##0.00\ "/>
  </numFmts>
  <fonts count="3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rgb="FFFF0000"/>
      <name val="Arial"/>
      <family val="2"/>
    </font>
    <font>
      <b/>
      <sz val="20"/>
      <color theme="1"/>
      <name val="Arial"/>
      <family val="2"/>
    </font>
    <font>
      <b/>
      <sz val="20"/>
      <color theme="9" tint="-0.249977111117893"/>
      <name val="Arial"/>
      <family val="2"/>
    </font>
    <font>
      <sz val="12"/>
      <name val="Arial"/>
      <family val="2"/>
    </font>
    <font>
      <b/>
      <sz val="10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7"/>
      <color rgb="FFFF0000"/>
      <name val="Arial"/>
      <family val="2"/>
    </font>
    <font>
      <b/>
      <sz val="14"/>
      <color theme="3" tint="0.3999755851924192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theme="0"/>
      <name val="Arial"/>
      <family val="2"/>
    </font>
    <font>
      <sz val="28"/>
      <color theme="1"/>
      <name val="Wingdings 2"/>
      <family val="1"/>
      <charset val="2"/>
    </font>
    <font>
      <b/>
      <sz val="9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8383A"/>
        <bgColor indexed="64"/>
      </patternFill>
    </fill>
    <fill>
      <patternFill patternType="solid">
        <fgColor rgb="FFFFE98C"/>
        <bgColor indexed="64"/>
      </patternFill>
    </fill>
    <fill>
      <patternFill patternType="solid">
        <fgColor rgb="FFFED869"/>
        <bgColor indexed="64"/>
      </patternFill>
    </fill>
    <fill>
      <patternFill patternType="solid">
        <fgColor rgb="FFF4AA63"/>
        <bgColor indexed="64"/>
      </patternFill>
    </fill>
    <fill>
      <patternFill patternType="solid">
        <fgColor rgb="FFF19B7F"/>
        <bgColor indexed="64"/>
      </patternFill>
    </fill>
    <fill>
      <patternFill patternType="solid">
        <fgColor rgb="FFD0445F"/>
        <bgColor indexed="64"/>
      </patternFill>
    </fill>
    <fill>
      <patternFill patternType="solid">
        <fgColor rgb="FF755A7D"/>
        <bgColor indexed="64"/>
      </patternFill>
    </fill>
    <fill>
      <patternFill patternType="solid">
        <fgColor rgb="FF005689"/>
        <bgColor indexed="64"/>
      </patternFill>
    </fill>
    <fill>
      <patternFill patternType="solid">
        <fgColor rgb="FF98D2D4"/>
        <bgColor indexed="64"/>
      </patternFill>
    </fill>
    <fill>
      <patternFill patternType="solid">
        <fgColor rgb="FF006B63"/>
        <bgColor indexed="64"/>
      </patternFill>
    </fill>
    <fill>
      <patternFill patternType="solid">
        <fgColor rgb="FF368D50"/>
        <bgColor indexed="64"/>
      </patternFill>
    </fill>
    <fill>
      <patternFill patternType="solid">
        <fgColor rgb="FFA2563E"/>
        <bgColor indexed="64"/>
      </patternFill>
    </fill>
    <fill>
      <patternFill patternType="solid">
        <fgColor rgb="FF8E7D6B"/>
        <bgColor indexed="64"/>
      </patternFill>
    </fill>
    <fill>
      <patternFill patternType="solid">
        <fgColor rgb="FF76625B"/>
        <bgColor indexed="64"/>
      </patternFill>
    </fill>
    <fill>
      <patternFill patternType="solid">
        <fgColor rgb="FFED9702"/>
        <bgColor indexed="64"/>
      </patternFill>
    </fill>
    <fill>
      <patternFill patternType="solid">
        <fgColor rgb="FFAD9966"/>
        <bgColor indexed="64"/>
      </patternFill>
    </fill>
    <fill>
      <patternFill patternType="solid">
        <fgColor rgb="FFABAF58"/>
        <bgColor indexed="64"/>
      </patternFill>
    </fill>
    <fill>
      <patternFill patternType="solid">
        <fgColor rgb="FF8C9777"/>
        <bgColor indexed="64"/>
      </patternFill>
    </fill>
    <fill>
      <patternFill patternType="solid">
        <fgColor rgb="FF8F313F"/>
        <bgColor indexed="64"/>
      </patternFill>
    </fill>
    <fill>
      <patternFill patternType="solid">
        <fgColor rgb="FFE30F28"/>
        <bgColor indexed="64"/>
      </patternFill>
    </fill>
    <fill>
      <patternFill patternType="solid">
        <fgColor rgb="FF3C1F17"/>
        <bgColor indexed="64"/>
      </patternFill>
    </fill>
    <fill>
      <patternFill patternType="solid">
        <fgColor rgb="FF05506F"/>
        <bgColor indexed="64"/>
      </patternFill>
    </fill>
    <fill>
      <patternFill patternType="solid">
        <fgColor theme="0" tint="-0.49998474074526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/>
      <bottom/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/>
      <diagonal/>
    </border>
    <border>
      <left style="medium">
        <color indexed="64"/>
      </left>
      <right style="mediumDashDot">
        <color indexed="64"/>
      </right>
      <top/>
      <bottom style="medium">
        <color indexed="64"/>
      </bottom>
      <diagonal/>
    </border>
    <border>
      <left style="mediumDashDot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">
        <color indexed="64"/>
      </right>
      <top/>
      <bottom style="mediumDashDot">
        <color indexed="64"/>
      </bottom>
      <diagonal/>
    </border>
    <border>
      <left style="medium">
        <color indexed="64"/>
      </left>
      <right style="mediumDashDot">
        <color indexed="64"/>
      </right>
      <top/>
      <bottom style="mediumDashDot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mediumDashDot">
        <color indexed="64"/>
      </top>
      <bottom/>
      <diagonal/>
    </border>
    <border>
      <left/>
      <right/>
      <top style="mediumDashDot">
        <color indexed="64"/>
      </top>
      <bottom/>
      <diagonal/>
    </border>
    <border>
      <left/>
      <right style="medium">
        <color indexed="64"/>
      </right>
      <top style="mediumDashDot">
        <color indexed="64"/>
      </top>
      <bottom/>
      <diagonal/>
    </border>
    <border>
      <left style="thick">
        <color theme="3" tint="0.39994506668294322"/>
      </left>
      <right/>
      <top style="thick">
        <color theme="3" tint="0.39994506668294322"/>
      </top>
      <bottom/>
      <diagonal/>
    </border>
    <border>
      <left/>
      <right/>
      <top style="thick">
        <color theme="3" tint="0.39994506668294322"/>
      </top>
      <bottom/>
      <diagonal/>
    </border>
    <border>
      <left/>
      <right style="thick">
        <color theme="3" tint="0.39994506668294322"/>
      </right>
      <top style="thick">
        <color theme="3" tint="0.39994506668294322"/>
      </top>
      <bottom/>
      <diagonal/>
    </border>
    <border>
      <left style="thick">
        <color theme="3" tint="0.39994506668294322"/>
      </left>
      <right/>
      <top/>
      <bottom/>
      <diagonal/>
    </border>
    <border>
      <left/>
      <right style="thick">
        <color theme="3" tint="0.39994506668294322"/>
      </right>
      <top/>
      <bottom/>
      <diagonal/>
    </border>
    <border>
      <left style="thick">
        <color theme="3" tint="0.39994506668294322"/>
      </left>
      <right/>
      <top/>
      <bottom style="thick">
        <color theme="3" tint="0.39994506668294322"/>
      </bottom>
      <diagonal/>
    </border>
    <border>
      <left/>
      <right/>
      <top/>
      <bottom style="thick">
        <color theme="3" tint="0.39994506668294322"/>
      </bottom>
      <diagonal/>
    </border>
    <border>
      <left/>
      <right style="thick">
        <color theme="3" tint="0.39994506668294322"/>
      </right>
      <top/>
      <bottom style="thick">
        <color theme="3" tint="0.39994506668294322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 style="thick">
        <color theme="3" tint="0.39991454817346722"/>
      </left>
      <right/>
      <top/>
      <bottom/>
      <diagonal/>
    </border>
    <border>
      <left/>
      <right style="thick">
        <color theme="3" tint="0.39991454817346722"/>
      </right>
      <top/>
      <bottom/>
      <diagonal/>
    </border>
    <border>
      <left/>
      <right/>
      <top style="thick">
        <color theme="6" tint="-0.24994659260841701"/>
      </top>
      <bottom style="thick">
        <color theme="6" tint="-0.2499465926084170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theme="3" tint="0.39994506668294322"/>
      </left>
      <right style="thick">
        <color theme="3" tint="0.39994506668294322"/>
      </right>
      <top/>
      <bottom/>
      <diagonal/>
    </border>
    <border>
      <left style="thick">
        <color theme="3" tint="0.39994506668294322"/>
      </left>
      <right style="thick">
        <color theme="3" tint="0.39994506668294322"/>
      </right>
      <top/>
      <bottom style="thick">
        <color theme="3" tint="0.399945066682943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3" fillId="0" borderId="0"/>
    <xf numFmtId="43" fontId="1" fillId="0" borderId="0" applyFont="0" applyFill="0" applyBorder="0" applyAlignment="0" applyProtection="0"/>
    <xf numFmtId="0" fontId="1" fillId="0" borderId="0"/>
  </cellStyleXfs>
  <cellXfs count="459">
    <xf numFmtId="0" fontId="0" fillId="0" borderId="0" xfId="0"/>
    <xf numFmtId="0" fontId="2" fillId="0" borderId="0" xfId="0" applyFont="1"/>
    <xf numFmtId="0" fontId="0" fillId="0" borderId="0" xfId="0" applyBorder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2" fontId="0" fillId="0" borderId="0" xfId="0" applyNumberFormat="1" applyBorder="1" applyAlignment="1">
      <alignment vertical="center"/>
    </xf>
    <xf numFmtId="2" fontId="0" fillId="0" borderId="10" xfId="0" applyNumberFormat="1" applyBorder="1" applyAlignment="1">
      <alignment vertical="center"/>
    </xf>
    <xf numFmtId="1" fontId="0" fillId="0" borderId="5" xfId="0" applyNumberFormat="1" applyBorder="1" applyAlignment="1">
      <alignment vertical="center"/>
    </xf>
    <xf numFmtId="0" fontId="0" fillId="0" borderId="18" xfId="0" applyBorder="1" applyAlignment="1">
      <alignment vertical="center"/>
    </xf>
    <xf numFmtId="0" fontId="12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Fill="1"/>
    <xf numFmtId="2" fontId="0" fillId="0" borderId="5" xfId="0" applyNumberFormat="1" applyBorder="1" applyAlignment="1">
      <alignment vertical="center"/>
    </xf>
    <xf numFmtId="165" fontId="12" fillId="0" borderId="10" xfId="0" applyNumberFormat="1" applyFont="1" applyBorder="1" applyAlignment="1">
      <alignment vertical="center"/>
    </xf>
    <xf numFmtId="166" fontId="12" fillId="0" borderId="9" xfId="3" applyNumberFormat="1" applyFont="1" applyBorder="1" applyAlignment="1">
      <alignment horizontal="right" vertical="center"/>
    </xf>
    <xf numFmtId="0" fontId="2" fillId="7" borderId="0" xfId="0" applyFont="1" applyFill="1"/>
    <xf numFmtId="0" fontId="0" fillId="0" borderId="0" xfId="0" quotePrefix="1" applyFont="1"/>
    <xf numFmtId="0" fontId="12" fillId="0" borderId="10" xfId="0" applyFont="1" applyBorder="1" applyAlignment="1">
      <alignment horizontal="right" vertical="center"/>
    </xf>
    <xf numFmtId="167" fontId="12" fillId="0" borderId="9" xfId="3" applyNumberFormat="1" applyFont="1" applyBorder="1" applyAlignment="1">
      <alignment vertical="center"/>
    </xf>
    <xf numFmtId="2" fontId="2" fillId="8" borderId="4" xfId="0" applyNumberFormat="1" applyFont="1" applyFill="1" applyBorder="1" applyAlignment="1">
      <alignment vertical="center"/>
    </xf>
    <xf numFmtId="0" fontId="2" fillId="8" borderId="6" xfId="0" applyFont="1" applyFill="1" applyBorder="1" applyAlignment="1">
      <alignment vertical="center"/>
    </xf>
    <xf numFmtId="0" fontId="2" fillId="8" borderId="11" xfId="0" applyFont="1" applyFill="1" applyBorder="1" applyAlignment="1">
      <alignment vertical="center"/>
    </xf>
    <xf numFmtId="0" fontId="2" fillId="8" borderId="8" xfId="0" applyFont="1" applyFill="1" applyBorder="1" applyAlignment="1">
      <alignment vertical="center"/>
    </xf>
    <xf numFmtId="0" fontId="2" fillId="8" borderId="9" xfId="0" applyFont="1" applyFill="1" applyBorder="1" applyAlignment="1">
      <alignment vertical="center"/>
    </xf>
    <xf numFmtId="0" fontId="2" fillId="8" borderId="4" xfId="0" applyFont="1" applyFill="1" applyBorder="1" applyAlignment="1">
      <alignment vertical="center"/>
    </xf>
    <xf numFmtId="0" fontId="10" fillId="8" borderId="3" xfId="0" applyFont="1" applyFill="1" applyBorder="1" applyAlignment="1">
      <alignment vertical="center"/>
    </xf>
    <xf numFmtId="0" fontId="2" fillId="8" borderId="7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17" xfId="0" applyFont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49" fontId="12" fillId="0" borderId="17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vertical="center"/>
    </xf>
    <xf numFmtId="2" fontId="2" fillId="8" borderId="16" xfId="0" applyNumberFormat="1" applyFont="1" applyFill="1" applyBorder="1" applyAlignment="1">
      <alignment vertical="center"/>
    </xf>
    <xf numFmtId="0" fontId="2" fillId="8" borderId="18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2" fontId="0" fillId="0" borderId="17" xfId="0" applyNumberFormat="1" applyBorder="1" applyAlignment="1">
      <alignment vertical="center"/>
    </xf>
    <xf numFmtId="0" fontId="2" fillId="8" borderId="16" xfId="0" applyFont="1" applyFill="1" applyBorder="1" applyAlignment="1">
      <alignment vertical="center"/>
    </xf>
    <xf numFmtId="1" fontId="0" fillId="0" borderId="0" xfId="0" applyNumberFormat="1" applyBorder="1" applyAlignment="1">
      <alignment vertical="center"/>
    </xf>
    <xf numFmtId="1" fontId="0" fillId="0" borderId="10" xfId="0" applyNumberFormat="1" applyBorder="1" applyAlignment="1">
      <alignment vertical="center"/>
    </xf>
    <xf numFmtId="0" fontId="0" fillId="6" borderId="0" xfId="0" applyFill="1" applyBorder="1" applyAlignment="1">
      <alignment vertical="center"/>
    </xf>
    <xf numFmtId="0" fontId="12" fillId="0" borderId="33" xfId="0" applyFont="1" applyBorder="1" applyAlignment="1">
      <alignment vertical="center"/>
    </xf>
    <xf numFmtId="0" fontId="12" fillId="0" borderId="34" xfId="0" applyFont="1" applyBorder="1" applyAlignment="1">
      <alignment horizontal="center" vertical="center"/>
    </xf>
    <xf numFmtId="0" fontId="12" fillId="0" borderId="34" xfId="0" applyFont="1" applyBorder="1" applyAlignment="1">
      <alignment vertical="center"/>
    </xf>
    <xf numFmtId="0" fontId="2" fillId="8" borderId="35" xfId="0" applyFont="1" applyFill="1" applyBorder="1" applyAlignment="1">
      <alignment vertical="center"/>
    </xf>
    <xf numFmtId="0" fontId="2" fillId="8" borderId="33" xfId="0" applyFont="1" applyFill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10" fillId="8" borderId="6" xfId="0" applyFont="1" applyFill="1" applyBorder="1" applyAlignment="1">
      <alignment vertical="center"/>
    </xf>
    <xf numFmtId="44" fontId="0" fillId="0" borderId="17" xfId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30" xfId="0" applyFont="1" applyBorder="1" applyAlignment="1">
      <alignment horizontal="center" vertical="center"/>
    </xf>
    <xf numFmtId="44" fontId="0" fillId="0" borderId="4" xfId="1" applyFont="1" applyBorder="1" applyAlignment="1">
      <alignment vertical="center"/>
    </xf>
    <xf numFmtId="44" fontId="0" fillId="0" borderId="5" xfId="1" applyFont="1" applyBorder="1" applyAlignment="1">
      <alignment vertical="center"/>
    </xf>
    <xf numFmtId="44" fontId="0" fillId="0" borderId="6" xfId="1" applyFont="1" applyBorder="1" applyAlignment="1">
      <alignment vertical="center"/>
    </xf>
    <xf numFmtId="44" fontId="0" fillId="0" borderId="16" xfId="1" applyFont="1" applyBorder="1" applyAlignment="1">
      <alignment vertical="center"/>
    </xf>
    <xf numFmtId="44" fontId="0" fillId="0" borderId="18" xfId="1" applyFont="1" applyBorder="1" applyAlignment="1">
      <alignment vertical="center"/>
    </xf>
    <xf numFmtId="44" fontId="0" fillId="0" borderId="9" xfId="1" applyFont="1" applyBorder="1" applyAlignment="1">
      <alignment vertical="center"/>
    </xf>
    <xf numFmtId="44" fontId="0" fillId="0" borderId="10" xfId="1" applyFont="1" applyBorder="1" applyAlignment="1">
      <alignment vertical="center"/>
    </xf>
    <xf numFmtId="44" fontId="0" fillId="0" borderId="11" xfId="1" applyFont="1" applyBorder="1" applyAlignment="1">
      <alignment vertical="center"/>
    </xf>
    <xf numFmtId="44" fontId="0" fillId="0" borderId="7" xfId="1" applyFont="1" applyBorder="1" applyAlignment="1">
      <alignment vertical="center"/>
    </xf>
    <xf numFmtId="44" fontId="0" fillId="0" borderId="0" xfId="1" applyFont="1" applyBorder="1" applyAlignment="1">
      <alignment vertical="center"/>
    </xf>
    <xf numFmtId="44" fontId="0" fillId="0" borderId="8" xfId="1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9" fontId="0" fillId="5" borderId="5" xfId="0" applyNumberFormat="1" applyFill="1" applyBorder="1" applyAlignment="1" applyProtection="1">
      <alignment vertical="center"/>
      <protection locked="0"/>
    </xf>
    <xf numFmtId="9" fontId="0" fillId="5" borderId="0" xfId="0" applyNumberFormat="1" applyFill="1" applyBorder="1" applyAlignment="1" applyProtection="1">
      <alignment vertical="center"/>
      <protection locked="0"/>
    </xf>
    <xf numFmtId="9" fontId="0" fillId="5" borderId="10" xfId="0" applyNumberFormat="1" applyFill="1" applyBorder="1" applyAlignment="1" applyProtection="1">
      <alignment vertical="center"/>
      <protection locked="0"/>
    </xf>
    <xf numFmtId="9" fontId="0" fillId="5" borderId="17" xfId="0" applyNumberFormat="1" applyFill="1" applyBorder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0" fontId="10" fillId="1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10" borderId="25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10" borderId="0" xfId="0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0" fontId="7" fillId="10" borderId="0" xfId="0" applyFont="1" applyFill="1" applyBorder="1" applyAlignment="1">
      <alignment horizontal="right" vertical="center"/>
    </xf>
    <xf numFmtId="0" fontId="5" fillId="10" borderId="0" xfId="0" applyFont="1" applyFill="1" applyBorder="1" applyAlignment="1">
      <alignment vertical="center"/>
    </xf>
    <xf numFmtId="0" fontId="6" fillId="10" borderId="0" xfId="0" applyFont="1" applyFill="1" applyBorder="1" applyAlignment="1">
      <alignment vertical="center"/>
    </xf>
    <xf numFmtId="0" fontId="2" fillId="10" borderId="56" xfId="0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0" fontId="0" fillId="6" borderId="56" xfId="0" applyFill="1" applyBorder="1" applyAlignment="1">
      <alignment vertical="center"/>
    </xf>
    <xf numFmtId="0" fontId="2" fillId="6" borderId="0" xfId="0" applyFont="1" applyFill="1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5" borderId="0" xfId="0" applyFont="1" applyFill="1" applyBorder="1" applyAlignment="1" applyProtection="1">
      <alignment vertical="center"/>
      <protection locked="0"/>
    </xf>
    <xf numFmtId="0" fontId="0" fillId="6" borderId="56" xfId="0" applyFill="1" applyBorder="1"/>
    <xf numFmtId="0" fontId="2" fillId="0" borderId="0" xfId="0" applyFont="1" applyBorder="1"/>
    <xf numFmtId="0" fontId="0" fillId="6" borderId="0" xfId="0" applyFill="1" applyBorder="1"/>
    <xf numFmtId="0" fontId="0" fillId="10" borderId="27" xfId="0" applyFill="1" applyBorder="1"/>
    <xf numFmtId="0" fontId="2" fillId="6" borderId="0" xfId="0" applyFont="1" applyFill="1" applyBorder="1"/>
    <xf numFmtId="0" fontId="0" fillId="10" borderId="56" xfId="0" applyFill="1" applyBorder="1"/>
    <xf numFmtId="0" fontId="2" fillId="10" borderId="0" xfId="0" applyFont="1" applyFill="1" applyBorder="1"/>
    <xf numFmtId="0" fontId="0" fillId="10" borderId="0" xfId="0" applyFill="1" applyBorder="1"/>
    <xf numFmtId="2" fontId="0" fillId="0" borderId="0" xfId="0" applyNumberFormat="1" applyBorder="1"/>
    <xf numFmtId="0" fontId="2" fillId="0" borderId="0" xfId="0" applyFont="1" applyBorder="1" applyAlignment="1">
      <alignment horizontal="right"/>
    </xf>
    <xf numFmtId="44" fontId="0" fillId="0" borderId="0" xfId="1" applyFont="1" applyBorder="1"/>
    <xf numFmtId="44" fontId="0" fillId="0" borderId="0" xfId="0" applyNumberFormat="1" applyBorder="1"/>
    <xf numFmtId="44" fontId="2" fillId="0" borderId="0" xfId="0" applyNumberFormat="1" applyFont="1" applyBorder="1"/>
    <xf numFmtId="0" fontId="0" fillId="10" borderId="32" xfId="0" applyFill="1" applyBorder="1"/>
    <xf numFmtId="0" fontId="2" fillId="10" borderId="28" xfId="0" applyFont="1" applyFill="1" applyBorder="1"/>
    <xf numFmtId="0" fontId="0" fillId="10" borderId="28" xfId="0" applyFill="1" applyBorder="1"/>
    <xf numFmtId="0" fontId="0" fillId="6" borderId="28" xfId="0" applyFill="1" applyBorder="1"/>
    <xf numFmtId="0" fontId="0" fillId="10" borderId="29" xfId="0" applyFill="1" applyBorder="1"/>
    <xf numFmtId="0" fontId="6" fillId="10" borderId="56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0" fontId="0" fillId="10" borderId="56" xfId="0" applyFill="1" applyBorder="1" applyAlignment="1">
      <alignment vertical="center"/>
    </xf>
    <xf numFmtId="0" fontId="0" fillId="10" borderId="0" xfId="0" quotePrefix="1" applyFill="1" applyBorder="1" applyAlignment="1">
      <alignment vertical="center"/>
    </xf>
    <xf numFmtId="0" fontId="0" fillId="10" borderId="28" xfId="0" applyFill="1" applyBorder="1" applyAlignment="1">
      <alignment vertical="center"/>
    </xf>
    <xf numFmtId="0" fontId="0" fillId="10" borderId="28" xfId="0" quotePrefix="1" applyFill="1" applyBorder="1" applyAlignment="1">
      <alignment vertical="center"/>
    </xf>
    <xf numFmtId="0" fontId="0" fillId="6" borderId="28" xfId="0" applyFill="1" applyBorder="1" applyAlignment="1">
      <alignment vertical="center"/>
    </xf>
    <xf numFmtId="0" fontId="0" fillId="10" borderId="29" xfId="0" applyFill="1" applyBorder="1" applyAlignment="1">
      <alignment vertical="center"/>
    </xf>
    <xf numFmtId="0" fontId="4" fillId="10" borderId="56" xfId="0" applyFont="1" applyFill="1" applyBorder="1" applyAlignment="1">
      <alignment horizontal="left" vertical="center"/>
    </xf>
    <xf numFmtId="0" fontId="4" fillId="10" borderId="0" xfId="0" applyFont="1" applyFill="1" applyBorder="1" applyAlignment="1">
      <alignment horizontal="left" vertical="center"/>
    </xf>
    <xf numFmtId="1" fontId="2" fillId="6" borderId="0" xfId="0" applyNumberFormat="1" applyFont="1" applyFill="1" applyBorder="1" applyAlignment="1">
      <alignment horizontal="right"/>
    </xf>
    <xf numFmtId="0" fontId="2" fillId="6" borderId="28" xfId="0" applyFont="1" applyFill="1" applyBorder="1"/>
    <xf numFmtId="1" fontId="2" fillId="6" borderId="28" xfId="0" applyNumberFormat="1" applyFont="1" applyFill="1" applyBorder="1" applyAlignment="1">
      <alignment horizontal="right"/>
    </xf>
    <xf numFmtId="2" fontId="0" fillId="6" borderId="28" xfId="0" applyNumberFormat="1" applyFill="1" applyBorder="1"/>
    <xf numFmtId="44" fontId="0" fillId="6" borderId="28" xfId="1" applyFont="1" applyFill="1" applyBorder="1"/>
    <xf numFmtId="0" fontId="0" fillId="0" borderId="0" xfId="0" applyBorder="1" applyAlignment="1">
      <alignment horizontal="center" vertical="center"/>
    </xf>
    <xf numFmtId="44" fontId="0" fillId="0" borderId="9" xfId="1" applyFont="1" applyFill="1" applyBorder="1" applyAlignment="1">
      <alignment vertical="center"/>
    </xf>
    <xf numFmtId="0" fontId="12" fillId="0" borderId="34" xfId="0" applyFont="1" applyBorder="1" applyAlignment="1">
      <alignment horizontal="right" vertical="center"/>
    </xf>
    <xf numFmtId="165" fontId="12" fillId="0" borderId="34" xfId="0" applyNumberFormat="1" applyFont="1" applyBorder="1" applyAlignment="1">
      <alignment vertical="center"/>
    </xf>
    <xf numFmtId="168" fontId="2" fillId="8" borderId="33" xfId="0" applyNumberFormat="1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1" fontId="0" fillId="0" borderId="34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44" fontId="0" fillId="0" borderId="33" xfId="1" applyFont="1" applyFill="1" applyBorder="1" applyAlignment="1">
      <alignment vertical="center"/>
    </xf>
    <xf numFmtId="9" fontId="0" fillId="5" borderId="34" xfId="0" applyNumberFormat="1" applyFill="1" applyBorder="1" applyAlignment="1" applyProtection="1">
      <alignment vertical="center"/>
      <protection locked="0"/>
    </xf>
    <xf numFmtId="44" fontId="0" fillId="0" borderId="34" xfId="1" applyFont="1" applyBorder="1" applyAlignment="1">
      <alignment vertical="center"/>
    </xf>
    <xf numFmtId="44" fontId="0" fillId="0" borderId="35" xfId="1" applyFont="1" applyBorder="1" applyAlignment="1">
      <alignment vertical="center"/>
    </xf>
    <xf numFmtId="166" fontId="12" fillId="0" borderId="33" xfId="3" applyNumberFormat="1" applyFont="1" applyBorder="1" applyAlignment="1">
      <alignment horizontal="right" vertical="center"/>
    </xf>
    <xf numFmtId="0" fontId="12" fillId="0" borderId="35" xfId="0" applyFont="1" applyBorder="1" applyAlignment="1">
      <alignment vertical="center"/>
    </xf>
    <xf numFmtId="44" fontId="0" fillId="0" borderId="7" xfId="1" applyFont="1" applyFill="1" applyBorder="1" applyAlignment="1">
      <alignment vertical="center"/>
    </xf>
    <xf numFmtId="44" fontId="0" fillId="0" borderId="16" xfId="1" applyFont="1" applyFill="1" applyBorder="1" applyAlignment="1">
      <alignment vertical="center"/>
    </xf>
    <xf numFmtId="0" fontId="0" fillId="6" borderId="0" xfId="0" quotePrefix="1" applyFill="1" applyBorder="1"/>
    <xf numFmtId="0" fontId="2" fillId="0" borderId="0" xfId="0" applyFont="1" applyFill="1" applyBorder="1" applyAlignment="1" applyProtection="1">
      <alignment vertical="center"/>
    </xf>
    <xf numFmtId="3" fontId="2" fillId="0" borderId="0" xfId="0" applyNumberFormat="1" applyFont="1" applyFill="1" applyBorder="1" applyAlignment="1" applyProtection="1">
      <alignment vertical="center"/>
    </xf>
    <xf numFmtId="3" fontId="4" fillId="10" borderId="0" xfId="0" applyNumberFormat="1" applyFont="1" applyFill="1" applyBorder="1" applyAlignment="1" applyProtection="1">
      <alignment horizontal="right" vertical="center"/>
    </xf>
    <xf numFmtId="169" fontId="12" fillId="0" borderId="33" xfId="3" applyNumberFormat="1" applyFont="1" applyBorder="1" applyAlignment="1">
      <alignment vertical="center"/>
    </xf>
    <xf numFmtId="0" fontId="15" fillId="2" borderId="30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Border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64" fontId="15" fillId="0" borderId="0" xfId="0" applyNumberFormat="1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Fill="1" applyProtection="1">
      <protection hidden="1"/>
    </xf>
    <xf numFmtId="0" fontId="15" fillId="9" borderId="52" xfId="0" applyFont="1" applyFill="1" applyBorder="1" applyAlignment="1">
      <alignment vertical="center"/>
    </xf>
    <xf numFmtId="0" fontId="15" fillId="9" borderId="0" xfId="0" applyFont="1" applyFill="1" applyBorder="1" applyAlignment="1" applyProtection="1">
      <alignment vertical="center"/>
      <protection hidden="1"/>
    </xf>
    <xf numFmtId="44" fontId="15" fillId="9" borderId="53" xfId="1" applyFont="1" applyFill="1" applyBorder="1" applyAlignment="1" applyProtection="1">
      <alignment vertical="center"/>
      <protection hidden="1"/>
    </xf>
    <xf numFmtId="0" fontId="15" fillId="7" borderId="52" xfId="0" applyFont="1" applyFill="1" applyBorder="1" applyAlignment="1">
      <alignment vertical="center"/>
    </xf>
    <xf numFmtId="0" fontId="15" fillId="7" borderId="0" xfId="0" applyFont="1" applyFill="1" applyBorder="1" applyAlignment="1" applyProtection="1">
      <alignment vertical="center"/>
      <protection hidden="1"/>
    </xf>
    <xf numFmtId="44" fontId="15" fillId="7" borderId="53" xfId="1" applyFont="1" applyFill="1" applyBorder="1" applyAlignment="1">
      <alignment vertical="center"/>
    </xf>
    <xf numFmtId="1" fontId="15" fillId="9" borderId="0" xfId="0" applyNumberFormat="1" applyFont="1" applyFill="1" applyBorder="1" applyAlignment="1" applyProtection="1">
      <alignment vertical="center"/>
      <protection hidden="1"/>
    </xf>
    <xf numFmtId="44" fontId="15" fillId="9" borderId="53" xfId="1" applyFont="1" applyFill="1" applyBorder="1" applyAlignment="1">
      <alignment vertical="center"/>
    </xf>
    <xf numFmtId="0" fontId="15" fillId="0" borderId="4" xfId="0" applyFont="1" applyFill="1" applyBorder="1" applyAlignment="1" applyProtection="1">
      <alignment horizontal="center" vertical="center"/>
      <protection hidden="1"/>
    </xf>
    <xf numFmtId="0" fontId="20" fillId="0" borderId="5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Protection="1">
      <protection hidden="1"/>
    </xf>
    <xf numFmtId="0" fontId="21" fillId="0" borderId="4" xfId="0" applyFont="1" applyBorder="1" applyAlignment="1" applyProtection="1">
      <alignment vertical="center" wrapText="1"/>
      <protection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1" fontId="15" fillId="0" borderId="15" xfId="0" applyNumberFormat="1" applyFont="1" applyBorder="1" applyAlignment="1" applyProtection="1">
      <alignment vertical="center"/>
      <protection hidden="1"/>
    </xf>
    <xf numFmtId="1" fontId="15" fillId="0" borderId="5" xfId="0" applyNumberFormat="1" applyFont="1" applyBorder="1" applyAlignment="1" applyProtection="1">
      <alignment vertical="center"/>
      <protection hidden="1"/>
    </xf>
    <xf numFmtId="164" fontId="15" fillId="0" borderId="5" xfId="0" applyNumberFormat="1" applyFont="1" applyBorder="1" applyAlignment="1" applyProtection="1">
      <alignment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15" fillId="0" borderId="22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1" fontId="15" fillId="0" borderId="0" xfId="0" applyNumberFormat="1" applyFont="1" applyBorder="1" applyAlignment="1" applyProtection="1">
      <alignment vertical="center"/>
      <protection hidden="1"/>
    </xf>
    <xf numFmtId="2" fontId="15" fillId="0" borderId="0" xfId="0" applyNumberFormat="1" applyFont="1" applyBorder="1" applyAlignment="1" applyProtection="1">
      <alignment vertical="center"/>
      <protection hidden="1"/>
    </xf>
    <xf numFmtId="0" fontId="15" fillId="0" borderId="8" xfId="0" applyFont="1" applyBorder="1" applyAlignment="1" applyProtection="1">
      <alignment vertical="center"/>
      <protection hidden="1"/>
    </xf>
    <xf numFmtId="44" fontId="15" fillId="0" borderId="57" xfId="1" applyNumberFormat="1" applyFont="1" applyBorder="1" applyAlignment="1" applyProtection="1">
      <alignment vertical="center"/>
      <protection hidden="1"/>
    </xf>
    <xf numFmtId="0" fontId="14" fillId="2" borderId="44" xfId="0" applyFont="1" applyFill="1" applyBorder="1" applyAlignment="1" applyProtection="1">
      <alignment vertical="center"/>
      <protection hidden="1"/>
    </xf>
    <xf numFmtId="0" fontId="15" fillId="2" borderId="45" xfId="0" applyFont="1" applyFill="1" applyBorder="1" applyAlignment="1" applyProtection="1">
      <alignment vertical="center"/>
      <protection hidden="1"/>
    </xf>
    <xf numFmtId="0" fontId="15" fillId="2" borderId="46" xfId="0" applyFont="1" applyFill="1" applyBorder="1" applyAlignment="1" applyProtection="1">
      <alignment horizontal="center" vertical="center"/>
      <protection hidden="1"/>
    </xf>
    <xf numFmtId="0" fontId="15" fillId="2" borderId="44" xfId="0" applyFont="1" applyFill="1" applyBorder="1" applyAlignment="1" applyProtection="1">
      <alignment vertical="center"/>
      <protection hidden="1"/>
    </xf>
    <xf numFmtId="0" fontId="15" fillId="0" borderId="7" xfId="0" applyFont="1" applyBorder="1" applyAlignment="1" applyProtection="1">
      <alignment vertical="center" wrapText="1"/>
      <protection hidden="1"/>
    </xf>
    <xf numFmtId="0" fontId="15" fillId="0" borderId="7" xfId="0" applyFont="1" applyFill="1" applyBorder="1" applyAlignment="1" applyProtection="1">
      <alignment vertical="center"/>
      <protection hidden="1"/>
    </xf>
    <xf numFmtId="0" fontId="15" fillId="0" borderId="8" xfId="0" applyFont="1" applyFill="1" applyBorder="1" applyAlignment="1" applyProtection="1">
      <alignment vertical="center"/>
      <protection hidden="1"/>
    </xf>
    <xf numFmtId="0" fontId="15" fillId="0" borderId="12" xfId="0" applyFont="1" applyFill="1" applyBorder="1" applyAlignment="1" applyProtection="1">
      <alignment horizontal="center" vertical="center"/>
      <protection hidden="1"/>
    </xf>
    <xf numFmtId="2" fontId="15" fillId="0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15" fillId="0" borderId="23" xfId="0" applyFont="1" applyBorder="1" applyAlignment="1" applyProtection="1">
      <alignment vertical="center" wrapText="1"/>
      <protection hidden="1"/>
    </xf>
    <xf numFmtId="44" fontId="15" fillId="0" borderId="57" xfId="1" applyFont="1" applyBorder="1" applyAlignment="1" applyProtection="1">
      <alignment vertical="center"/>
      <protection hidden="1"/>
    </xf>
    <xf numFmtId="0" fontId="15" fillId="0" borderId="36" xfId="0" applyFont="1" applyBorder="1" applyAlignment="1" applyProtection="1">
      <alignment vertical="center"/>
      <protection hidden="1"/>
    </xf>
    <xf numFmtId="0" fontId="14" fillId="0" borderId="37" xfId="0" applyFont="1" applyBorder="1" applyAlignment="1" applyProtection="1">
      <alignment vertical="center"/>
      <protection hidden="1"/>
    </xf>
    <xf numFmtId="0" fontId="15" fillId="0" borderId="37" xfId="0" applyFont="1" applyBorder="1" applyAlignment="1" applyProtection="1">
      <alignment vertical="center"/>
      <protection hidden="1"/>
    </xf>
    <xf numFmtId="44" fontId="15" fillId="0" borderId="38" xfId="1" applyFont="1" applyBorder="1" applyAlignment="1" applyProtection="1">
      <alignment vertical="center"/>
      <protection hidden="1"/>
    </xf>
    <xf numFmtId="0" fontId="15" fillId="0" borderId="47" xfId="0" applyFont="1" applyFill="1" applyBorder="1" applyAlignment="1" applyProtection="1">
      <alignment vertical="center"/>
      <protection hidden="1"/>
    </xf>
    <xf numFmtId="0" fontId="15" fillId="0" borderId="48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4" applyFont="1" applyFill="1" applyBorder="1" applyAlignment="1"/>
    <xf numFmtId="0" fontId="15" fillId="0" borderId="39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44" fontId="15" fillId="0" borderId="40" xfId="1" applyFont="1" applyBorder="1" applyAlignment="1" applyProtection="1">
      <alignment vertical="center"/>
      <protection hidden="1"/>
    </xf>
    <xf numFmtId="0" fontId="15" fillId="0" borderId="47" xfId="0" applyFont="1" applyBorder="1" applyAlignment="1" applyProtection="1">
      <alignment vertical="center" wrapText="1"/>
      <protection hidden="1"/>
    </xf>
    <xf numFmtId="44" fontId="15" fillId="0" borderId="48" xfId="1" applyFont="1" applyBorder="1" applyAlignment="1" applyProtection="1">
      <alignment vertical="center"/>
      <protection hidden="1"/>
    </xf>
    <xf numFmtId="0" fontId="15" fillId="0" borderId="16" xfId="0" applyFont="1" applyBorder="1" applyAlignment="1" applyProtection="1">
      <alignment vertical="center" wrapText="1"/>
      <protection hidden="1"/>
    </xf>
    <xf numFmtId="0" fontId="15" fillId="0" borderId="17" xfId="0" applyFont="1" applyBorder="1" applyProtection="1">
      <protection hidden="1"/>
    </xf>
    <xf numFmtId="0" fontId="15" fillId="0" borderId="18" xfId="0" applyFont="1" applyBorder="1" applyAlignment="1" applyProtection="1">
      <alignment vertical="center"/>
      <protection hidden="1"/>
    </xf>
    <xf numFmtId="0" fontId="15" fillId="0" borderId="16" xfId="0" applyFont="1" applyFill="1" applyBorder="1" applyAlignment="1" applyProtection="1">
      <alignment vertical="center"/>
      <protection hidden="1"/>
    </xf>
    <xf numFmtId="0" fontId="15" fillId="0" borderId="18" xfId="0" applyFont="1" applyFill="1" applyBorder="1" applyAlignment="1" applyProtection="1">
      <alignment vertical="center"/>
      <protection hidden="1"/>
    </xf>
    <xf numFmtId="0" fontId="15" fillId="0" borderId="19" xfId="0" applyFont="1" applyFill="1" applyBorder="1" applyAlignment="1" applyProtection="1">
      <alignment horizontal="center" vertical="center"/>
      <protection hidden="1"/>
    </xf>
    <xf numFmtId="2" fontId="15" fillId="0" borderId="17" xfId="0" applyNumberFormat="1" applyFont="1" applyFill="1" applyBorder="1" applyAlignment="1" applyProtection="1">
      <alignment vertical="center"/>
      <protection hidden="1"/>
    </xf>
    <xf numFmtId="0" fontId="15" fillId="0" borderId="17" xfId="0" applyFont="1" applyFill="1" applyBorder="1" applyAlignment="1" applyProtection="1">
      <alignment vertical="center"/>
      <protection hidden="1"/>
    </xf>
    <xf numFmtId="0" fontId="15" fillId="0" borderId="9" xfId="0" applyFont="1" applyBorder="1" applyAlignment="1" applyProtection="1">
      <alignment vertical="center" wrapText="1"/>
      <protection hidden="1"/>
    </xf>
    <xf numFmtId="0" fontId="15" fillId="0" borderId="10" xfId="0" applyFont="1" applyBorder="1" applyProtection="1">
      <protection hidden="1"/>
    </xf>
    <xf numFmtId="0" fontId="15" fillId="0" borderId="11" xfId="0" applyFont="1" applyBorder="1" applyAlignment="1" applyProtection="1">
      <alignment vertical="center"/>
      <protection hidden="1"/>
    </xf>
    <xf numFmtId="0" fontId="15" fillId="0" borderId="9" xfId="0" applyFont="1" applyFill="1" applyBorder="1" applyAlignment="1" applyProtection="1">
      <alignment vertical="center"/>
      <protection hidden="1"/>
    </xf>
    <xf numFmtId="0" fontId="15" fillId="0" borderId="11" xfId="0" applyFont="1" applyFill="1" applyBorder="1" applyAlignment="1" applyProtection="1">
      <alignment vertical="center"/>
      <protection hidden="1"/>
    </xf>
    <xf numFmtId="0" fontId="15" fillId="0" borderId="14" xfId="0" applyFont="1" applyFill="1" applyBorder="1" applyAlignment="1" applyProtection="1">
      <alignment horizontal="center" vertical="center"/>
      <protection hidden="1"/>
    </xf>
    <xf numFmtId="2" fontId="15" fillId="0" borderId="10" xfId="0" applyNumberFormat="1" applyFont="1" applyFill="1" applyBorder="1" applyAlignment="1" applyProtection="1">
      <alignment vertical="center"/>
      <protection hidden="1"/>
    </xf>
    <xf numFmtId="0" fontId="15" fillId="0" borderId="10" xfId="0" applyFont="1" applyFill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15" fillId="0" borderId="24" xfId="0" applyFont="1" applyBorder="1" applyAlignment="1" applyProtection="1">
      <alignment vertical="center" wrapText="1"/>
      <protection hidden="1"/>
    </xf>
    <xf numFmtId="0" fontId="15" fillId="0" borderId="10" xfId="0" applyFont="1" applyBorder="1" applyAlignment="1" applyProtection="1">
      <alignment vertical="center"/>
      <protection hidden="1"/>
    </xf>
    <xf numFmtId="1" fontId="15" fillId="0" borderId="10" xfId="0" applyNumberFormat="1" applyFont="1" applyBorder="1" applyAlignment="1" applyProtection="1">
      <alignment vertical="center"/>
      <protection hidden="1"/>
    </xf>
    <xf numFmtId="2" fontId="15" fillId="0" borderId="10" xfId="0" applyNumberFormat="1" applyFont="1" applyBorder="1" applyAlignment="1" applyProtection="1">
      <alignment vertical="center"/>
      <protection hidden="1"/>
    </xf>
    <xf numFmtId="44" fontId="15" fillId="0" borderId="58" xfId="1" applyFont="1" applyBorder="1" applyAlignment="1" applyProtection="1">
      <alignment vertical="center"/>
      <protection hidden="1"/>
    </xf>
    <xf numFmtId="0" fontId="15" fillId="0" borderId="41" xfId="0" applyFont="1" applyBorder="1" applyAlignment="1" applyProtection="1">
      <alignment vertical="center"/>
      <protection hidden="1"/>
    </xf>
    <xf numFmtId="0" fontId="15" fillId="0" borderId="42" xfId="0" applyFont="1" applyBorder="1" applyAlignment="1" applyProtection="1">
      <alignment vertical="center"/>
      <protection hidden="1"/>
    </xf>
    <xf numFmtId="44" fontId="15" fillId="0" borderId="43" xfId="1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1" fontId="15" fillId="0" borderId="28" xfId="0" applyNumberFormat="1" applyFont="1" applyBorder="1" applyAlignment="1" applyProtection="1">
      <alignment vertical="center"/>
      <protection hidden="1"/>
    </xf>
    <xf numFmtId="0" fontId="15" fillId="0" borderId="28" xfId="0" applyFont="1" applyBorder="1" applyAlignment="1" applyProtection="1">
      <alignment horizontal="left" vertical="center"/>
      <protection hidden="1"/>
    </xf>
    <xf numFmtId="0" fontId="23" fillId="0" borderId="10" xfId="0" applyFont="1" applyBorder="1" applyAlignment="1" applyProtection="1">
      <alignment vertical="center" wrapText="1"/>
      <protection hidden="1"/>
    </xf>
    <xf numFmtId="0" fontId="15" fillId="0" borderId="30" xfId="0" applyFont="1" applyBorder="1" applyAlignment="1" applyProtection="1">
      <alignment vertical="center"/>
      <protection hidden="1"/>
    </xf>
    <xf numFmtId="0" fontId="15" fillId="0" borderId="25" xfId="0" applyFont="1" applyBorder="1" applyAlignment="1" applyProtection="1">
      <alignment vertical="center"/>
      <protection hidden="1"/>
    </xf>
    <xf numFmtId="2" fontId="15" fillId="0" borderId="25" xfId="0" applyNumberFormat="1" applyFont="1" applyBorder="1" applyAlignment="1" applyProtection="1">
      <alignment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0" fontId="15" fillId="0" borderId="23" xfId="0" applyFont="1" applyBorder="1" applyAlignment="1" applyProtection="1">
      <alignment vertical="center"/>
      <protection hidden="1"/>
    </xf>
    <xf numFmtId="0" fontId="15" fillId="0" borderId="27" xfId="0" applyFont="1" applyBorder="1" applyAlignment="1" applyProtection="1">
      <alignment horizontal="left" vertical="center"/>
      <protection hidden="1"/>
    </xf>
    <xf numFmtId="164" fontId="15" fillId="0" borderId="0" xfId="0" applyNumberFormat="1" applyFont="1" applyBorder="1" applyAlignment="1" applyProtection="1">
      <alignment vertical="center"/>
      <protection hidden="1"/>
    </xf>
    <xf numFmtId="0" fontId="15" fillId="0" borderId="54" xfId="0" applyFont="1" applyBorder="1" applyAlignment="1" applyProtection="1">
      <alignment vertical="center" wrapText="1"/>
      <protection hidden="1"/>
    </xf>
    <xf numFmtId="0" fontId="15" fillId="0" borderId="54" xfId="0" applyFont="1" applyBorder="1" applyAlignment="1" applyProtection="1">
      <alignment vertical="center"/>
      <protection hidden="1"/>
    </xf>
    <xf numFmtId="44" fontId="15" fillId="0" borderId="54" xfId="1" applyFont="1" applyBorder="1" applyAlignment="1" applyProtection="1">
      <alignment vertical="center"/>
      <protection hidden="1"/>
    </xf>
    <xf numFmtId="0" fontId="15" fillId="0" borderId="47" xfId="0" applyFont="1" applyFill="1" applyBorder="1" applyAlignment="1" applyProtection="1">
      <alignment vertical="center" wrapText="1"/>
      <protection hidden="1"/>
    </xf>
    <xf numFmtId="0" fontId="15" fillId="0" borderId="9" xfId="0" applyFont="1" applyBorder="1" applyAlignment="1" applyProtection="1">
      <alignment vertical="center"/>
      <protection hidden="1"/>
    </xf>
    <xf numFmtId="0" fontId="15" fillId="0" borderId="14" xfId="0" applyFont="1" applyBorder="1" applyAlignment="1" applyProtection="1">
      <alignment horizontal="center" vertical="center"/>
      <protection hidden="1"/>
    </xf>
    <xf numFmtId="164" fontId="15" fillId="0" borderId="10" xfId="0" applyNumberFormat="1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hidden="1"/>
    </xf>
    <xf numFmtId="0" fontId="15" fillId="0" borderId="29" xfId="0" applyFont="1" applyBorder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left" vertical="center"/>
      <protection hidden="1"/>
    </xf>
    <xf numFmtId="0" fontId="15" fillId="0" borderId="49" xfId="0" applyFont="1" applyBorder="1" applyAlignment="1" applyProtection="1">
      <alignment vertical="center" wrapText="1"/>
      <protection hidden="1"/>
    </xf>
    <xf numFmtId="0" fontId="15" fillId="0" borderId="50" xfId="0" applyFont="1" applyFill="1" applyBorder="1" applyAlignment="1" applyProtection="1">
      <alignment vertical="center"/>
      <protection hidden="1"/>
    </xf>
    <xf numFmtId="44" fontId="15" fillId="0" borderId="51" xfId="1" applyFont="1" applyFill="1" applyBorder="1" applyAlignment="1" applyProtection="1">
      <alignment vertical="center"/>
      <protection hidden="1"/>
    </xf>
    <xf numFmtId="44" fontId="15" fillId="0" borderId="48" xfId="1" applyFont="1" applyFill="1" applyBorder="1" applyAlignment="1" applyProtection="1">
      <alignment vertical="center"/>
      <protection hidden="1"/>
    </xf>
    <xf numFmtId="0" fontId="0" fillId="0" borderId="50" xfId="0" applyBorder="1" applyAlignment="1">
      <alignment vertical="center"/>
    </xf>
    <xf numFmtId="0" fontId="0" fillId="0" borderId="0" xfId="0" applyFont="1" applyAlignment="1">
      <alignment vertical="center"/>
    </xf>
    <xf numFmtId="0" fontId="15" fillId="0" borderId="13" xfId="0" applyFont="1" applyBorder="1" applyAlignment="1" applyProtection="1">
      <alignment vertical="center"/>
      <protection hidden="1"/>
    </xf>
    <xf numFmtId="0" fontId="15" fillId="0" borderId="12" xfId="0" applyFont="1" applyBorder="1" applyAlignment="1" applyProtection="1">
      <alignment vertical="center"/>
      <protection hidden="1"/>
    </xf>
    <xf numFmtId="0" fontId="15" fillId="0" borderId="14" xfId="0" applyFont="1" applyBorder="1" applyAlignment="1" applyProtection="1">
      <alignment vertical="center"/>
      <protection hidden="1"/>
    </xf>
    <xf numFmtId="0" fontId="0" fillId="0" borderId="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5" fillId="0" borderId="5" xfId="0" applyFont="1" applyBorder="1" applyAlignment="1" applyProtection="1">
      <alignment vertical="center"/>
      <protection hidden="1"/>
    </xf>
    <xf numFmtId="0" fontId="0" fillId="0" borderId="6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15" fillId="0" borderId="59" xfId="0" applyFont="1" applyBorder="1" applyAlignment="1" applyProtection="1">
      <alignment vertical="center"/>
      <protection hidden="1"/>
    </xf>
    <xf numFmtId="0" fontId="15" fillId="0" borderId="60" xfId="0" applyFont="1" applyBorder="1" applyAlignment="1" applyProtection="1">
      <alignment vertical="center"/>
      <protection hidden="1"/>
    </xf>
    <xf numFmtId="0" fontId="15" fillId="0" borderId="61" xfId="0" applyFont="1" applyBorder="1" applyAlignment="1" applyProtection="1">
      <alignment vertical="center"/>
      <protection hidden="1"/>
    </xf>
    <xf numFmtId="0" fontId="0" fillId="0" borderId="61" xfId="0" applyFont="1" applyBorder="1" applyAlignment="1">
      <alignment vertical="center"/>
    </xf>
    <xf numFmtId="0" fontId="0" fillId="0" borderId="6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25" fillId="0" borderId="8" xfId="0" applyFont="1" applyBorder="1" applyAlignment="1">
      <alignment vertical="center"/>
    </xf>
    <xf numFmtId="0" fontId="25" fillId="0" borderId="11" xfId="0" applyFont="1" applyBorder="1" applyAlignment="1">
      <alignment vertical="center"/>
    </xf>
    <xf numFmtId="0" fontId="15" fillId="0" borderId="2" xfId="0" applyFont="1" applyBorder="1" applyAlignment="1" applyProtection="1">
      <alignment vertical="center"/>
      <protection hidden="1"/>
    </xf>
    <xf numFmtId="0" fontId="25" fillId="0" borderId="3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0" fontId="0" fillId="0" borderId="30" xfId="0" applyFont="1" applyBorder="1" applyAlignment="1">
      <alignment vertical="center"/>
    </xf>
    <xf numFmtId="0" fontId="15" fillId="0" borderId="1" xfId="0" applyFont="1" applyBorder="1" applyAlignment="1" applyProtection="1">
      <alignment vertical="center"/>
      <protection hidden="1"/>
    </xf>
    <xf numFmtId="0" fontId="0" fillId="0" borderId="3" xfId="0" applyFont="1" applyBorder="1" applyAlignment="1">
      <alignment vertical="center"/>
    </xf>
    <xf numFmtId="0" fontId="15" fillId="8" borderId="7" xfId="0" applyFont="1" applyFill="1" applyBorder="1" applyAlignment="1" applyProtection="1">
      <alignment vertical="center"/>
      <protection hidden="1"/>
    </xf>
    <xf numFmtId="0" fontId="15" fillId="8" borderId="0" xfId="0" applyFont="1" applyFill="1" applyBorder="1" applyAlignment="1" applyProtection="1">
      <alignment vertical="center"/>
      <protection hidden="1"/>
    </xf>
    <xf numFmtId="0" fontId="0" fillId="8" borderId="8" xfId="0" applyFont="1" applyFill="1" applyBorder="1" applyAlignment="1">
      <alignment vertical="center"/>
    </xf>
    <xf numFmtId="0" fontId="15" fillId="8" borderId="60" xfId="0" applyFont="1" applyFill="1" applyBorder="1" applyAlignment="1" applyProtection="1">
      <alignment vertical="center"/>
      <protection hidden="1"/>
    </xf>
    <xf numFmtId="0" fontId="15" fillId="8" borderId="4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0" fillId="8" borderId="6" xfId="0" applyFont="1" applyFill="1" applyBorder="1" applyAlignment="1">
      <alignment vertical="center"/>
    </xf>
    <xf numFmtId="0" fontId="15" fillId="8" borderId="5" xfId="0" applyFont="1" applyFill="1" applyBorder="1" applyAlignment="1" applyProtection="1">
      <alignment vertical="center"/>
      <protection hidden="1"/>
    </xf>
    <xf numFmtId="0" fontId="5" fillId="0" borderId="62" xfId="0" applyFont="1" applyBorder="1"/>
    <xf numFmtId="0" fontId="27" fillId="14" borderId="62" xfId="0" applyFont="1" applyFill="1" applyBorder="1" applyAlignment="1">
      <alignment vertical="center"/>
    </xf>
    <xf numFmtId="0" fontId="26" fillId="15" borderId="62" xfId="0" applyFont="1" applyFill="1" applyBorder="1" applyAlignment="1">
      <alignment vertical="center"/>
    </xf>
    <xf numFmtId="0" fontId="26" fillId="16" borderId="62" xfId="0" applyFont="1" applyFill="1" applyBorder="1" applyAlignment="1">
      <alignment vertical="center"/>
    </xf>
    <xf numFmtId="0" fontId="26" fillId="17" borderId="62" xfId="0" applyFont="1" applyFill="1" applyBorder="1" applyAlignment="1">
      <alignment vertical="center"/>
    </xf>
    <xf numFmtId="0" fontId="26" fillId="18" borderId="62" xfId="0" applyFont="1" applyFill="1" applyBorder="1" applyAlignment="1">
      <alignment vertical="center"/>
    </xf>
    <xf numFmtId="0" fontId="26" fillId="19" borderId="62" xfId="0" applyFont="1" applyFill="1" applyBorder="1" applyAlignment="1">
      <alignment vertical="center"/>
    </xf>
    <xf numFmtId="0" fontId="27" fillId="20" borderId="62" xfId="0" applyFont="1" applyFill="1" applyBorder="1" applyAlignment="1">
      <alignment vertical="center"/>
    </xf>
    <xf numFmtId="0" fontId="27" fillId="21" borderId="62" xfId="0" applyFont="1" applyFill="1" applyBorder="1" applyAlignment="1">
      <alignment vertical="center"/>
    </xf>
    <xf numFmtId="0" fontId="26" fillId="22" borderId="62" xfId="0" applyFont="1" applyFill="1" applyBorder="1" applyAlignment="1">
      <alignment vertical="center"/>
    </xf>
    <xf numFmtId="0" fontId="27" fillId="23" borderId="62" xfId="0" applyFont="1" applyFill="1" applyBorder="1" applyAlignment="1">
      <alignment vertical="center"/>
    </xf>
    <xf numFmtId="0" fontId="26" fillId="24" borderId="62" xfId="0" applyFont="1" applyFill="1" applyBorder="1" applyAlignment="1">
      <alignment vertical="center"/>
    </xf>
    <xf numFmtId="0" fontId="26" fillId="25" borderId="62" xfId="0" applyFont="1" applyFill="1" applyBorder="1" applyAlignment="1">
      <alignment vertical="center"/>
    </xf>
    <xf numFmtId="0" fontId="26" fillId="26" borderId="62" xfId="0" applyFont="1" applyFill="1" applyBorder="1" applyAlignment="1">
      <alignment vertical="center"/>
    </xf>
    <xf numFmtId="0" fontId="26" fillId="27" borderId="62" xfId="0" applyFont="1" applyFill="1" applyBorder="1" applyAlignment="1">
      <alignment vertical="center"/>
    </xf>
    <xf numFmtId="0" fontId="26" fillId="28" borderId="62" xfId="0" applyFont="1" applyFill="1" applyBorder="1" applyAlignment="1">
      <alignment vertical="center"/>
    </xf>
    <xf numFmtId="0" fontId="26" fillId="29" borderId="62" xfId="0" applyFont="1" applyFill="1" applyBorder="1" applyAlignment="1">
      <alignment vertical="center"/>
    </xf>
    <xf numFmtId="0" fontId="26" fillId="30" borderId="62" xfId="0" applyFont="1" applyFill="1" applyBorder="1" applyAlignment="1">
      <alignment vertical="center"/>
    </xf>
    <xf numFmtId="0" fontId="26" fillId="31" borderId="62" xfId="0" applyFont="1" applyFill="1" applyBorder="1" applyAlignment="1">
      <alignment vertical="center"/>
    </xf>
    <xf numFmtId="0" fontId="27" fillId="32" borderId="62" xfId="0" applyFont="1" applyFill="1" applyBorder="1" applyAlignment="1">
      <alignment vertical="center"/>
    </xf>
    <xf numFmtId="0" fontId="26" fillId="33" borderId="62" xfId="0" applyFont="1" applyFill="1" applyBorder="1" applyAlignment="1">
      <alignment vertical="center"/>
    </xf>
    <xf numFmtId="0" fontId="27" fillId="34" borderId="62" xfId="0" applyFont="1" applyFill="1" applyBorder="1" applyAlignment="1">
      <alignment vertical="center"/>
    </xf>
    <xf numFmtId="0" fontId="27" fillId="35" borderId="62" xfId="0" applyFont="1" applyFill="1" applyBorder="1" applyAlignment="1">
      <alignment vertical="center"/>
    </xf>
    <xf numFmtId="0" fontId="24" fillId="0" borderId="59" xfId="0" applyFont="1" applyBorder="1" applyAlignment="1">
      <alignment vertical="center"/>
    </xf>
    <xf numFmtId="0" fontId="24" fillId="0" borderId="60" xfId="0" applyFont="1" applyBorder="1" applyAlignment="1">
      <alignment vertical="center"/>
    </xf>
    <xf numFmtId="0" fontId="24" fillId="0" borderId="61" xfId="0" applyFont="1" applyBorder="1" applyAlignment="1">
      <alignment vertical="center"/>
    </xf>
    <xf numFmtId="0" fontId="2" fillId="11" borderId="59" xfId="0" applyFont="1" applyFill="1" applyBorder="1" applyAlignment="1">
      <alignment vertical="center"/>
    </xf>
    <xf numFmtId="0" fontId="2" fillId="11" borderId="60" xfId="0" applyFont="1" applyFill="1" applyBorder="1" applyAlignment="1">
      <alignment vertical="center"/>
    </xf>
    <xf numFmtId="0" fontId="2" fillId="11" borderId="61" xfId="0" applyFont="1" applyFill="1" applyBorder="1" applyAlignment="1">
      <alignment vertical="center"/>
    </xf>
    <xf numFmtId="0" fontId="2" fillId="4" borderId="59" xfId="0" applyFont="1" applyFill="1" applyBorder="1" applyAlignment="1">
      <alignment vertical="center"/>
    </xf>
    <xf numFmtId="0" fontId="2" fillId="4" borderId="60" xfId="0" applyFont="1" applyFill="1" applyBorder="1" applyAlignment="1">
      <alignment vertical="center"/>
    </xf>
    <xf numFmtId="0" fontId="2" fillId="4" borderId="61" xfId="0" applyFont="1" applyFill="1" applyBorder="1" applyAlignment="1">
      <alignment vertical="center"/>
    </xf>
    <xf numFmtId="0" fontId="2" fillId="2" borderId="59" xfId="0" applyFont="1" applyFill="1" applyBorder="1" applyAlignment="1">
      <alignment vertical="center"/>
    </xf>
    <xf numFmtId="0" fontId="2" fillId="2" borderId="60" xfId="0" applyFont="1" applyFill="1" applyBorder="1" applyAlignment="1">
      <alignment vertical="center"/>
    </xf>
    <xf numFmtId="0" fontId="2" fillId="2" borderId="61" xfId="0" applyFont="1" applyFill="1" applyBorder="1" applyAlignment="1">
      <alignment vertical="center"/>
    </xf>
    <xf numFmtId="0" fontId="2" fillId="12" borderId="59" xfId="0" applyFont="1" applyFill="1" applyBorder="1" applyAlignment="1">
      <alignment vertical="center"/>
    </xf>
    <xf numFmtId="0" fontId="2" fillId="12" borderId="60" xfId="0" applyFont="1" applyFill="1" applyBorder="1" applyAlignment="1">
      <alignment vertical="center"/>
    </xf>
    <xf numFmtId="0" fontId="2" fillId="12" borderId="61" xfId="0" applyFont="1" applyFill="1" applyBorder="1" applyAlignment="1">
      <alignment vertical="center"/>
    </xf>
    <xf numFmtId="0" fontId="2" fillId="13" borderId="59" xfId="0" applyFont="1" applyFill="1" applyBorder="1" applyAlignment="1">
      <alignment vertical="center"/>
    </xf>
    <xf numFmtId="0" fontId="2" fillId="13" borderId="60" xfId="0" applyFont="1" applyFill="1" applyBorder="1" applyAlignment="1">
      <alignment vertical="center"/>
    </xf>
    <xf numFmtId="0" fontId="2" fillId="13" borderId="61" xfId="0" applyFont="1" applyFill="1" applyBorder="1" applyAlignment="1">
      <alignment vertical="center"/>
    </xf>
    <xf numFmtId="0" fontId="2" fillId="3" borderId="59" xfId="0" applyFont="1" applyFill="1" applyBorder="1" applyAlignment="1">
      <alignment vertical="center"/>
    </xf>
    <xf numFmtId="0" fontId="2" fillId="3" borderId="60" xfId="0" applyFont="1" applyFill="1" applyBorder="1" applyAlignment="1">
      <alignment vertical="center"/>
    </xf>
    <xf numFmtId="0" fontId="2" fillId="3" borderId="61" xfId="0" applyFont="1" applyFill="1" applyBorder="1" applyAlignment="1">
      <alignment vertical="center"/>
    </xf>
    <xf numFmtId="0" fontId="0" fillId="5" borderId="30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5" fillId="5" borderId="30" xfId="0" applyFont="1" applyFill="1" applyBorder="1" applyAlignment="1" applyProtection="1">
      <alignment vertical="center"/>
      <protection hidden="1"/>
    </xf>
    <xf numFmtId="0" fontId="0" fillId="0" borderId="0" xfId="0" applyFont="1" applyFill="1" applyBorder="1" applyAlignment="1">
      <alignment vertical="center"/>
    </xf>
    <xf numFmtId="0" fontId="15" fillId="0" borderId="60" xfId="0" applyFont="1" applyFill="1" applyBorder="1" applyAlignment="1" applyProtection="1">
      <alignment vertical="center"/>
      <protection hidden="1"/>
    </xf>
    <xf numFmtId="0" fontId="0" fillId="0" borderId="8" xfId="0" applyFont="1" applyFill="1" applyBorder="1" applyAlignment="1">
      <alignment vertical="center"/>
    </xf>
    <xf numFmtId="0" fontId="24" fillId="0" borderId="60" xfId="0" applyFont="1" applyFill="1" applyBorder="1" applyAlignment="1">
      <alignment vertical="center"/>
    </xf>
    <xf numFmtId="0" fontId="2" fillId="0" borderId="60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3" fontId="2" fillId="5" borderId="0" xfId="0" applyNumberFormat="1" applyFont="1" applyFill="1" applyBorder="1" applyAlignment="1" applyProtection="1">
      <alignment vertical="center"/>
    </xf>
    <xf numFmtId="0" fontId="20" fillId="2" borderId="1" xfId="0" applyFont="1" applyFill="1" applyBorder="1" applyAlignment="1" applyProtection="1">
      <alignment horizontal="center"/>
      <protection hidden="1"/>
    </xf>
    <xf numFmtId="0" fontId="20" fillId="2" borderId="2" xfId="0" applyFont="1" applyFill="1" applyBorder="1" applyAlignment="1" applyProtection="1">
      <alignment horizontal="center"/>
      <protection hidden="1"/>
    </xf>
    <xf numFmtId="0" fontId="20" fillId="2" borderId="3" xfId="0" applyFont="1" applyFill="1" applyBorder="1" applyAlignment="1" applyProtection="1">
      <alignment horizontal="center"/>
      <protection hidden="1"/>
    </xf>
    <xf numFmtId="0" fontId="20" fillId="2" borderId="5" xfId="0" applyFont="1" applyFill="1" applyBorder="1" applyAlignment="1" applyProtection="1">
      <alignment horizontal="center"/>
      <protection hidden="1"/>
    </xf>
    <xf numFmtId="0" fontId="20" fillId="2" borderId="6" xfId="0" applyFont="1" applyFill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164" fontId="15" fillId="0" borderId="5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0" fontId="15" fillId="0" borderId="3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11" borderId="1" xfId="0" applyFont="1" applyFill="1" applyBorder="1" applyAlignment="1">
      <alignment horizontal="center" vertical="center"/>
    </xf>
    <xf numFmtId="0" fontId="2" fillId="11" borderId="2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44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right"/>
    </xf>
    <xf numFmtId="0" fontId="18" fillId="10" borderId="56" xfId="0" applyFont="1" applyFill="1" applyBorder="1" applyAlignment="1">
      <alignment horizontal="left"/>
    </xf>
    <xf numFmtId="0" fontId="18" fillId="10" borderId="0" xfId="0" applyFont="1" applyFill="1" applyBorder="1" applyAlignment="1">
      <alignment horizontal="left"/>
    </xf>
    <xf numFmtId="0" fontId="4" fillId="10" borderId="55" xfId="0" applyFont="1" applyFill="1" applyBorder="1" applyAlignment="1">
      <alignment horizontal="left" vertical="center"/>
    </xf>
    <xf numFmtId="0" fontId="4" fillId="10" borderId="25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10" borderId="5" xfId="0" applyFont="1" applyFill="1" applyBorder="1" applyAlignment="1">
      <alignment horizontal="left" vertical="center"/>
    </xf>
    <xf numFmtId="0" fontId="4" fillId="10" borderId="56" xfId="0" applyFont="1" applyFill="1" applyBorder="1" applyAlignment="1">
      <alignment horizontal="left" vertical="center"/>
    </xf>
    <xf numFmtId="0" fontId="4" fillId="10" borderId="0" xfId="0" applyFont="1" applyFill="1" applyBorder="1" applyAlignment="1">
      <alignment horizontal="left" vertical="center"/>
    </xf>
    <xf numFmtId="3" fontId="4" fillId="8" borderId="4" xfId="0" applyNumberFormat="1" applyFont="1" applyFill="1" applyBorder="1" applyAlignment="1" applyProtection="1">
      <alignment horizontal="right" vertical="center"/>
      <protection locked="0"/>
    </xf>
    <xf numFmtId="3" fontId="4" fillId="8" borderId="5" xfId="0" applyNumberFormat="1" applyFont="1" applyFill="1" applyBorder="1" applyAlignment="1" applyProtection="1">
      <alignment horizontal="right" vertical="center"/>
      <protection locked="0"/>
    </xf>
    <xf numFmtId="0" fontId="6" fillId="10" borderId="56" xfId="0" applyFont="1" applyFill="1" applyBorder="1" applyAlignment="1">
      <alignment horizontal="left" vertical="center"/>
    </xf>
    <xf numFmtId="0" fontId="6" fillId="10" borderId="0" xfId="0" applyFont="1" applyFill="1" applyBorder="1" applyAlignment="1">
      <alignment horizontal="left" vertical="center"/>
    </xf>
    <xf numFmtId="3" fontId="4" fillId="4" borderId="1" xfId="0" applyNumberFormat="1" applyFont="1" applyFill="1" applyBorder="1" applyAlignment="1" applyProtection="1">
      <alignment horizontal="left" vertical="center"/>
      <protection locked="0"/>
    </xf>
    <xf numFmtId="3" fontId="4" fillId="4" borderId="2" xfId="0" applyNumberFormat="1" applyFont="1" applyFill="1" applyBorder="1" applyAlignment="1" applyProtection="1">
      <alignment horizontal="left" vertical="center"/>
      <protection locked="0"/>
    </xf>
    <xf numFmtId="3" fontId="4" fillId="4" borderId="3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left" vertical="center"/>
      <protection locked="0"/>
    </xf>
    <xf numFmtId="0" fontId="5" fillId="4" borderId="2" xfId="0" applyFont="1" applyFill="1" applyBorder="1" applyAlignment="1" applyProtection="1">
      <alignment horizontal="left" vertical="center"/>
      <protection locked="0"/>
    </xf>
    <xf numFmtId="0" fontId="5" fillId="4" borderId="3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3" fontId="4" fillId="8" borderId="1" xfId="0" applyNumberFormat="1" applyFont="1" applyFill="1" applyBorder="1" applyAlignment="1" applyProtection="1">
      <alignment horizontal="right" vertical="center"/>
      <protection locked="0"/>
    </xf>
    <xf numFmtId="3" fontId="4" fillId="8" borderId="2" xfId="0" applyNumberFormat="1" applyFont="1" applyFill="1" applyBorder="1" applyAlignment="1" applyProtection="1">
      <alignment horizontal="right" vertical="center"/>
      <protection locked="0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10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18" fillId="10" borderId="32" xfId="0" applyFont="1" applyFill="1" applyBorder="1" applyAlignment="1">
      <alignment vertical="center"/>
    </xf>
    <xf numFmtId="0" fontId="18" fillId="10" borderId="28" xfId="0" applyFont="1" applyFill="1" applyBorder="1" applyAlignment="1">
      <alignment vertical="center"/>
    </xf>
    <xf numFmtId="0" fontId="2" fillId="7" borderId="0" xfId="0" applyFont="1" applyFill="1" applyAlignment="1" applyProtection="1">
      <protection locked="0"/>
    </xf>
    <xf numFmtId="0" fontId="2" fillId="0" borderId="0" xfId="0" applyFont="1" applyFill="1" applyAlignment="1" applyProtection="1">
      <protection locked="0"/>
    </xf>
    <xf numFmtId="0" fontId="2" fillId="0" borderId="4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33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6" borderId="0" xfId="0" applyFont="1" applyFill="1" applyBorder="1" applyAlignment="1">
      <alignment horizontal="left" vertical="center"/>
    </xf>
    <xf numFmtId="0" fontId="2" fillId="0" borderId="4" xfId="0" quotePrefix="1" applyFont="1" applyBorder="1" applyAlignment="1">
      <alignment horizontal="left" vertical="center"/>
    </xf>
    <xf numFmtId="0" fontId="2" fillId="0" borderId="7" xfId="0" quotePrefix="1" applyFont="1" applyBorder="1" applyAlignment="1">
      <alignment horizontal="left" vertical="center"/>
    </xf>
    <xf numFmtId="0" fontId="2" fillId="0" borderId="33" xfId="0" quotePrefix="1" applyFont="1" applyBorder="1" applyAlignment="1">
      <alignment horizontal="left" vertical="center"/>
    </xf>
    <xf numFmtId="0" fontId="2" fillId="0" borderId="9" xfId="0" quotePrefix="1" applyFont="1" applyBorder="1" applyAlignment="1">
      <alignment horizontal="left" vertical="center"/>
    </xf>
    <xf numFmtId="0" fontId="0" fillId="36" borderId="0" xfId="0" applyFill="1" applyAlignment="1">
      <alignment vertical="center"/>
    </xf>
    <xf numFmtId="0" fontId="2" fillId="36" borderId="0" xfId="0" applyFont="1" applyFill="1" applyAlignment="1">
      <alignment vertical="center"/>
    </xf>
    <xf numFmtId="0" fontId="0" fillId="36" borderId="0" xfId="0" quotePrefix="1" applyFill="1" applyAlignment="1">
      <alignment vertical="center"/>
    </xf>
    <xf numFmtId="0" fontId="0" fillId="36" borderId="0" xfId="0" applyFill="1"/>
    <xf numFmtId="0" fontId="2" fillId="36" borderId="0" xfId="0" applyFont="1" applyFill="1"/>
    <xf numFmtId="0" fontId="15" fillId="0" borderId="0" xfId="0" applyFont="1"/>
    <xf numFmtId="0" fontId="0" fillId="0" borderId="0" xfId="0" applyFont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36" borderId="0" xfId="0" applyFont="1" applyFill="1"/>
    <xf numFmtId="0" fontId="15" fillId="0" borderId="0" xfId="2" applyNumberFormat="1" applyFont="1" applyFill="1" applyBorder="1" applyAlignment="1" applyProtection="1"/>
    <xf numFmtId="1" fontId="2" fillId="36" borderId="0" xfId="0" applyNumberFormat="1" applyFont="1" applyFill="1" applyAlignment="1">
      <alignment horizontal="right"/>
    </xf>
    <xf numFmtId="2" fontId="0" fillId="36" borderId="0" xfId="0" applyNumberFormat="1" applyFill="1"/>
    <xf numFmtId="44" fontId="0" fillId="36" borderId="0" xfId="1" applyFont="1" applyFill="1"/>
    <xf numFmtId="0" fontId="0" fillId="36" borderId="0" xfId="0" applyFont="1" applyFill="1" applyAlignment="1">
      <alignment horizontal="center"/>
    </xf>
    <xf numFmtId="0" fontId="2" fillId="36" borderId="0" xfId="0" applyFont="1" applyFill="1" applyAlignment="1">
      <alignment horizontal="center"/>
    </xf>
    <xf numFmtId="0" fontId="0" fillId="36" borderId="0" xfId="0" quotePrefix="1" applyFont="1" applyFill="1"/>
    <xf numFmtId="0" fontId="0" fillId="36" borderId="0" xfId="0" quotePrefix="1" applyFill="1"/>
    <xf numFmtId="0" fontId="15" fillId="36" borderId="0" xfId="2" quotePrefix="1" applyNumberFormat="1" applyFont="1" applyFill="1" applyBorder="1" applyAlignment="1" applyProtection="1"/>
  </cellXfs>
  <cellStyles count="5">
    <cellStyle name="Milliers" xfId="3" builtinId="3"/>
    <cellStyle name="Monétaire" xfId="1" builtinId="4"/>
    <cellStyle name="Normal" xfId="0" builtinId="0"/>
    <cellStyle name="Normal 6" xfId="4" xr:uid="{00000000-0005-0000-0000-000003000000}"/>
    <cellStyle name="Normal_devis" xfId="2" xr:uid="{00000000-0005-0000-0000-000004000000}"/>
  </cellStyles>
  <dxfs count="0"/>
  <tableStyles count="0" defaultTableStyle="TableStyleMedium9" defaultPivotStyle="PivotStyleLight16"/>
  <colors>
    <mruColors>
      <color rgb="FFE30F28"/>
      <color rgb="FF05506F"/>
      <color rgb="FF3C1F17"/>
      <color rgb="FF8F313F"/>
      <color rgb="FF04510B"/>
      <color rgb="FF8C9777"/>
      <color rgb="FFABAF58"/>
      <color rgb="FFAD9966"/>
      <color rgb="FFED9702"/>
      <color rgb="FF7662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checked="Checked" fmlaLink="Coul_Sospiri!$B$19" lockText="1" noThreeD="1"/>
</file>

<file path=xl/ctrlProps/ctrlProp2.xml><?xml version="1.0" encoding="utf-8"?>
<formControlPr xmlns="http://schemas.microsoft.com/office/spreadsheetml/2009/9/main" objectType="CheckBox" checked="Checked" fmlaLink="Coul_Sospiri!$B$20" lockText="1" noThreeD="1"/>
</file>

<file path=xl/ctrlProps/ctrlProp3.xml><?xml version="1.0" encoding="utf-8"?>
<formControlPr xmlns="http://schemas.microsoft.com/office/spreadsheetml/2009/9/main" objectType="CheckBox" fmlaLink="Coul_Sospiri!$B$21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6" Type="http://schemas.openxmlformats.org/officeDocument/2006/relationships/image" Target="../media/image89.jpg"/><Relationship Id="rId5" Type="http://schemas.openxmlformats.org/officeDocument/2006/relationships/image" Target="../media/image88.emf"/><Relationship Id="rId4" Type="http://schemas.openxmlformats.org/officeDocument/2006/relationships/image" Target="../media/image87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1.emf"/><Relationship Id="rId1" Type="http://schemas.openxmlformats.org/officeDocument/2006/relationships/image" Target="../media/image9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36191</xdr:colOff>
      <xdr:row>26</xdr:row>
      <xdr:rowOff>53749</xdr:rowOff>
    </xdr:from>
    <xdr:to>
      <xdr:col>1</xdr:col>
      <xdr:colOff>1296191</xdr:colOff>
      <xdr:row>26</xdr:row>
      <xdr:rowOff>574355</xdr:rowOff>
    </xdr:to>
    <xdr:pic>
      <xdr:nvPicPr>
        <xdr:cNvPr id="190" name="Image 189" descr="SospiriOro-G01_L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3825" y="69223834"/>
          <a:ext cx="1260000" cy="520606"/>
        </a:xfrm>
        <a:prstGeom prst="rect">
          <a:avLst/>
        </a:prstGeom>
      </xdr:spPr>
    </xdr:pic>
    <xdr:clientData/>
  </xdr:twoCellAnchor>
  <xdr:twoCellAnchor editAs="oneCell">
    <xdr:from>
      <xdr:col>1</xdr:col>
      <xdr:colOff>53470</xdr:colOff>
      <xdr:row>27</xdr:row>
      <xdr:rowOff>53470</xdr:rowOff>
    </xdr:from>
    <xdr:to>
      <xdr:col>1</xdr:col>
      <xdr:colOff>1313470</xdr:colOff>
      <xdr:row>27</xdr:row>
      <xdr:rowOff>575470</xdr:rowOff>
    </xdr:to>
    <xdr:pic>
      <xdr:nvPicPr>
        <xdr:cNvPr id="191" name="Image 190" descr="SospiriOro-G02_L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4556" y="70462270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44988</xdr:colOff>
      <xdr:row>28</xdr:row>
      <xdr:rowOff>43386</xdr:rowOff>
    </xdr:from>
    <xdr:to>
      <xdr:col>1</xdr:col>
      <xdr:colOff>1306285</xdr:colOff>
      <xdr:row>28</xdr:row>
      <xdr:rowOff>565629</xdr:rowOff>
    </xdr:to>
    <xdr:pic>
      <xdr:nvPicPr>
        <xdr:cNvPr id="192" name="Image 191" descr="SospiriOro-G03_L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56074" y="71083557"/>
          <a:ext cx="1261297" cy="522243"/>
        </a:xfrm>
        <a:prstGeom prst="rect">
          <a:avLst/>
        </a:prstGeom>
      </xdr:spPr>
    </xdr:pic>
    <xdr:clientData/>
  </xdr:twoCellAnchor>
  <xdr:twoCellAnchor editAs="oneCell">
    <xdr:from>
      <xdr:col>1</xdr:col>
      <xdr:colOff>41947</xdr:colOff>
      <xdr:row>29</xdr:row>
      <xdr:rowOff>45788</xdr:rowOff>
    </xdr:from>
    <xdr:to>
      <xdr:col>1</xdr:col>
      <xdr:colOff>1301947</xdr:colOff>
      <xdr:row>29</xdr:row>
      <xdr:rowOff>567788</xdr:rowOff>
    </xdr:to>
    <xdr:pic>
      <xdr:nvPicPr>
        <xdr:cNvPr id="193" name="Image 192" descr="SospiriOro-G04_L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53033" y="71717331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43709</xdr:colOff>
      <xdr:row>30</xdr:row>
      <xdr:rowOff>46270</xdr:rowOff>
    </xdr:from>
    <xdr:to>
      <xdr:col>1</xdr:col>
      <xdr:colOff>1303709</xdr:colOff>
      <xdr:row>30</xdr:row>
      <xdr:rowOff>568513</xdr:rowOff>
    </xdr:to>
    <xdr:pic>
      <xdr:nvPicPr>
        <xdr:cNvPr id="194" name="Image 193" descr="SospiriOro-G05_L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54795" y="72349184"/>
          <a:ext cx="1260000" cy="522243"/>
        </a:xfrm>
        <a:prstGeom prst="rect">
          <a:avLst/>
        </a:prstGeom>
      </xdr:spPr>
    </xdr:pic>
    <xdr:clientData/>
  </xdr:twoCellAnchor>
  <xdr:twoCellAnchor editAs="oneCell">
    <xdr:from>
      <xdr:col>1</xdr:col>
      <xdr:colOff>43229</xdr:colOff>
      <xdr:row>31</xdr:row>
      <xdr:rowOff>38747</xdr:rowOff>
    </xdr:from>
    <xdr:to>
      <xdr:col>1</xdr:col>
      <xdr:colOff>1303229</xdr:colOff>
      <xdr:row>31</xdr:row>
      <xdr:rowOff>560747</xdr:rowOff>
    </xdr:to>
    <xdr:pic>
      <xdr:nvPicPr>
        <xdr:cNvPr id="195" name="Image 194" descr="SospiriOro-G06_L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54315" y="72973033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52037</xdr:colOff>
      <xdr:row>32</xdr:row>
      <xdr:rowOff>36668</xdr:rowOff>
    </xdr:from>
    <xdr:to>
      <xdr:col>1</xdr:col>
      <xdr:colOff>1312037</xdr:colOff>
      <xdr:row>32</xdr:row>
      <xdr:rowOff>558668</xdr:rowOff>
    </xdr:to>
    <xdr:pic>
      <xdr:nvPicPr>
        <xdr:cNvPr id="196" name="Image 195" descr="SospiriOro-G07_L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63123" y="73602325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54119</xdr:colOff>
      <xdr:row>33</xdr:row>
      <xdr:rowOff>46755</xdr:rowOff>
    </xdr:from>
    <xdr:to>
      <xdr:col>1</xdr:col>
      <xdr:colOff>1314119</xdr:colOff>
      <xdr:row>33</xdr:row>
      <xdr:rowOff>568755</xdr:rowOff>
    </xdr:to>
    <xdr:pic>
      <xdr:nvPicPr>
        <xdr:cNvPr id="197" name="Image 196" descr="SospiriOro-G08_L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65205" y="74243784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60363</xdr:colOff>
      <xdr:row>34</xdr:row>
      <xdr:rowOff>38912</xdr:rowOff>
    </xdr:from>
    <xdr:to>
      <xdr:col>1</xdr:col>
      <xdr:colOff>1320363</xdr:colOff>
      <xdr:row>34</xdr:row>
      <xdr:rowOff>560912</xdr:rowOff>
    </xdr:to>
    <xdr:pic>
      <xdr:nvPicPr>
        <xdr:cNvPr id="198" name="Image 197" descr="SospiriOro-G09_L.jp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71449" y="74867312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53480</xdr:colOff>
      <xdr:row>35</xdr:row>
      <xdr:rowOff>53160</xdr:rowOff>
    </xdr:from>
    <xdr:to>
      <xdr:col>1</xdr:col>
      <xdr:colOff>1313480</xdr:colOff>
      <xdr:row>35</xdr:row>
      <xdr:rowOff>575160</xdr:rowOff>
    </xdr:to>
    <xdr:pic>
      <xdr:nvPicPr>
        <xdr:cNvPr id="199" name="Image 198" descr="SospiriOro-G10_L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64566" y="75512931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59404</xdr:colOff>
      <xdr:row>36</xdr:row>
      <xdr:rowOff>47557</xdr:rowOff>
    </xdr:from>
    <xdr:to>
      <xdr:col>1</xdr:col>
      <xdr:colOff>1319404</xdr:colOff>
      <xdr:row>36</xdr:row>
      <xdr:rowOff>569800</xdr:rowOff>
    </xdr:to>
    <xdr:pic>
      <xdr:nvPicPr>
        <xdr:cNvPr id="200" name="Image 199" descr="SospiriOro-G11_L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70490" y="76138700"/>
          <a:ext cx="1260000" cy="522243"/>
        </a:xfrm>
        <a:prstGeom prst="rect">
          <a:avLst/>
        </a:prstGeom>
      </xdr:spPr>
    </xdr:pic>
    <xdr:clientData/>
  </xdr:twoCellAnchor>
  <xdr:twoCellAnchor editAs="oneCell">
    <xdr:from>
      <xdr:col>1</xdr:col>
      <xdr:colOff>50602</xdr:colOff>
      <xdr:row>37</xdr:row>
      <xdr:rowOff>40356</xdr:rowOff>
    </xdr:from>
    <xdr:to>
      <xdr:col>1</xdr:col>
      <xdr:colOff>1310602</xdr:colOff>
      <xdr:row>37</xdr:row>
      <xdr:rowOff>562356</xdr:rowOff>
    </xdr:to>
    <xdr:pic>
      <xdr:nvPicPr>
        <xdr:cNvPr id="201" name="Image 200" descr="SospiriOro-G12_L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61688" y="76762870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48699</xdr:colOff>
      <xdr:row>38</xdr:row>
      <xdr:rowOff>0</xdr:rowOff>
    </xdr:from>
    <xdr:to>
      <xdr:col>1</xdr:col>
      <xdr:colOff>1302253</xdr:colOff>
      <xdr:row>38</xdr:row>
      <xdr:rowOff>522000</xdr:rowOff>
    </xdr:to>
    <xdr:pic>
      <xdr:nvPicPr>
        <xdr:cNvPr id="202" name="Image 201" descr="SospiriArgento-S00_L.jp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57923" y="77441116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54750</xdr:colOff>
      <xdr:row>38</xdr:row>
      <xdr:rowOff>41860</xdr:rowOff>
    </xdr:from>
    <xdr:to>
      <xdr:col>1</xdr:col>
      <xdr:colOff>1308304</xdr:colOff>
      <xdr:row>38</xdr:row>
      <xdr:rowOff>563860</xdr:rowOff>
    </xdr:to>
    <xdr:pic>
      <xdr:nvPicPr>
        <xdr:cNvPr id="203" name="Image 202" descr="SospiriArgento-S01_L.jp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63974" y="78066649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59368</xdr:colOff>
      <xdr:row>39</xdr:row>
      <xdr:rowOff>53641</xdr:rowOff>
    </xdr:from>
    <xdr:to>
      <xdr:col>1</xdr:col>
      <xdr:colOff>1312922</xdr:colOff>
      <xdr:row>39</xdr:row>
      <xdr:rowOff>575641</xdr:rowOff>
    </xdr:to>
    <xdr:pic>
      <xdr:nvPicPr>
        <xdr:cNvPr id="204" name="Image 203" descr="SospiriArgento-S02_L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68592" y="7870507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60406</xdr:colOff>
      <xdr:row>40</xdr:row>
      <xdr:rowOff>36774</xdr:rowOff>
    </xdr:from>
    <xdr:to>
      <xdr:col>1</xdr:col>
      <xdr:colOff>1313960</xdr:colOff>
      <xdr:row>40</xdr:row>
      <xdr:rowOff>558774</xdr:rowOff>
    </xdr:to>
    <xdr:pic>
      <xdr:nvPicPr>
        <xdr:cNvPr id="205" name="Image 204" descr="SospiriArgento-S03_L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69630" y="79314853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43539</xdr:colOff>
      <xdr:row>41</xdr:row>
      <xdr:rowOff>53566</xdr:rowOff>
    </xdr:from>
    <xdr:to>
      <xdr:col>1</xdr:col>
      <xdr:colOff>1297093</xdr:colOff>
      <xdr:row>41</xdr:row>
      <xdr:rowOff>575566</xdr:rowOff>
    </xdr:to>
    <xdr:pic>
      <xdr:nvPicPr>
        <xdr:cNvPr id="206" name="Image 205" descr="SospiriArgento-S04_L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52763" y="79958290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44578</xdr:colOff>
      <xdr:row>42</xdr:row>
      <xdr:rowOff>28821</xdr:rowOff>
    </xdr:from>
    <xdr:to>
      <xdr:col>1</xdr:col>
      <xdr:colOff>1298132</xdr:colOff>
      <xdr:row>42</xdr:row>
      <xdr:rowOff>550821</xdr:rowOff>
    </xdr:to>
    <xdr:pic>
      <xdr:nvPicPr>
        <xdr:cNvPr id="207" name="Image 206" descr="SospiriArgento-S05_L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53802" y="80560189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39885</xdr:colOff>
      <xdr:row>43</xdr:row>
      <xdr:rowOff>45616</xdr:rowOff>
    </xdr:from>
    <xdr:to>
      <xdr:col>1</xdr:col>
      <xdr:colOff>1293439</xdr:colOff>
      <xdr:row>43</xdr:row>
      <xdr:rowOff>567616</xdr:rowOff>
    </xdr:to>
    <xdr:pic>
      <xdr:nvPicPr>
        <xdr:cNvPr id="208" name="Image 207" descr="SospiriArgento-S06_L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49109" y="81203629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45221</xdr:colOff>
      <xdr:row>44</xdr:row>
      <xdr:rowOff>55247</xdr:rowOff>
    </xdr:from>
    <xdr:to>
      <xdr:col>1</xdr:col>
      <xdr:colOff>1298775</xdr:colOff>
      <xdr:row>44</xdr:row>
      <xdr:rowOff>577247</xdr:rowOff>
    </xdr:to>
    <xdr:pic>
      <xdr:nvPicPr>
        <xdr:cNvPr id="209" name="Image 208" descr="SospiriArgento-S07_L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54445" y="8183990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30502</xdr:colOff>
      <xdr:row>45</xdr:row>
      <xdr:rowOff>57001</xdr:rowOff>
    </xdr:from>
    <xdr:to>
      <xdr:col>1</xdr:col>
      <xdr:colOff>1284056</xdr:colOff>
      <xdr:row>45</xdr:row>
      <xdr:rowOff>579001</xdr:rowOff>
    </xdr:to>
    <xdr:pic>
      <xdr:nvPicPr>
        <xdr:cNvPr id="210" name="Image 209" descr="SospiriArgento-S08_L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639726" y="82468304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41566</xdr:colOff>
      <xdr:row>46</xdr:row>
      <xdr:rowOff>57322</xdr:rowOff>
    </xdr:from>
    <xdr:to>
      <xdr:col>1</xdr:col>
      <xdr:colOff>1295120</xdr:colOff>
      <xdr:row>46</xdr:row>
      <xdr:rowOff>579322</xdr:rowOff>
    </xdr:to>
    <xdr:pic>
      <xdr:nvPicPr>
        <xdr:cNvPr id="211" name="Image 210" descr="SospiriArgento-S09_L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650790" y="83095269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53345</xdr:colOff>
      <xdr:row>47</xdr:row>
      <xdr:rowOff>34010</xdr:rowOff>
    </xdr:from>
    <xdr:to>
      <xdr:col>1</xdr:col>
      <xdr:colOff>1306899</xdr:colOff>
      <xdr:row>47</xdr:row>
      <xdr:rowOff>556010</xdr:rowOff>
    </xdr:to>
    <xdr:pic>
      <xdr:nvPicPr>
        <xdr:cNvPr id="212" name="Image 211" descr="SospiriArgento-S10_L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662569" y="83698602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54383</xdr:colOff>
      <xdr:row>48</xdr:row>
      <xdr:rowOff>49370</xdr:rowOff>
    </xdr:from>
    <xdr:to>
      <xdr:col>1</xdr:col>
      <xdr:colOff>1307937</xdr:colOff>
      <xdr:row>48</xdr:row>
      <xdr:rowOff>571370</xdr:rowOff>
    </xdr:to>
    <xdr:pic>
      <xdr:nvPicPr>
        <xdr:cNvPr id="213" name="Image 212" descr="SospiriArgento-S11_L.jp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663607" y="84340607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60435</xdr:colOff>
      <xdr:row>49</xdr:row>
      <xdr:rowOff>41098</xdr:rowOff>
    </xdr:from>
    <xdr:to>
      <xdr:col>1</xdr:col>
      <xdr:colOff>1313989</xdr:colOff>
      <xdr:row>49</xdr:row>
      <xdr:rowOff>563814</xdr:rowOff>
    </xdr:to>
    <xdr:pic>
      <xdr:nvPicPr>
        <xdr:cNvPr id="214" name="Image 213" descr="SospiriArgento-S12_L.jp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69659" y="84958980"/>
          <a:ext cx="1253554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45000</xdr:colOff>
      <xdr:row>50</xdr:row>
      <xdr:rowOff>48581</xdr:rowOff>
    </xdr:from>
    <xdr:to>
      <xdr:col>1</xdr:col>
      <xdr:colOff>1298554</xdr:colOff>
      <xdr:row>50</xdr:row>
      <xdr:rowOff>570581</xdr:rowOff>
    </xdr:to>
    <xdr:pic>
      <xdr:nvPicPr>
        <xdr:cNvPr id="215" name="Image 214" descr="SospiriArgento-S13_L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654224" y="85593107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58213</xdr:colOff>
      <xdr:row>51</xdr:row>
      <xdr:rowOff>66806</xdr:rowOff>
    </xdr:from>
    <xdr:to>
      <xdr:col>1</xdr:col>
      <xdr:colOff>1311767</xdr:colOff>
      <xdr:row>51</xdr:row>
      <xdr:rowOff>589523</xdr:rowOff>
    </xdr:to>
    <xdr:pic>
      <xdr:nvPicPr>
        <xdr:cNvPr id="216" name="Image 215" descr="SospiriArgento-S14_L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667437" y="86237977"/>
          <a:ext cx="1253554" cy="522717"/>
        </a:xfrm>
        <a:prstGeom prst="rect">
          <a:avLst/>
        </a:prstGeom>
      </xdr:spPr>
    </xdr:pic>
    <xdr:clientData/>
  </xdr:twoCellAnchor>
  <xdr:twoCellAnchor editAs="oneCell">
    <xdr:from>
      <xdr:col>1</xdr:col>
      <xdr:colOff>52804</xdr:colOff>
      <xdr:row>52</xdr:row>
      <xdr:rowOff>41347</xdr:rowOff>
    </xdr:from>
    <xdr:to>
      <xdr:col>1</xdr:col>
      <xdr:colOff>1306358</xdr:colOff>
      <xdr:row>52</xdr:row>
      <xdr:rowOff>563347</xdr:rowOff>
    </xdr:to>
    <xdr:pic>
      <xdr:nvPicPr>
        <xdr:cNvPr id="217" name="Image 216" descr="SospiriArgento-S15_L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62028" y="86839163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51694</xdr:colOff>
      <xdr:row>53</xdr:row>
      <xdr:rowOff>37370</xdr:rowOff>
    </xdr:from>
    <xdr:to>
      <xdr:col>1</xdr:col>
      <xdr:colOff>1305248</xdr:colOff>
      <xdr:row>53</xdr:row>
      <xdr:rowOff>559370</xdr:rowOff>
    </xdr:to>
    <xdr:pic>
      <xdr:nvPicPr>
        <xdr:cNvPr id="218" name="Image 217" descr="SospiriArgento-S16_L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660918" y="87461831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54163</xdr:colOff>
      <xdr:row>54</xdr:row>
      <xdr:rowOff>44139</xdr:rowOff>
    </xdr:from>
    <xdr:to>
      <xdr:col>1</xdr:col>
      <xdr:colOff>1307717</xdr:colOff>
      <xdr:row>54</xdr:row>
      <xdr:rowOff>566139</xdr:rowOff>
    </xdr:to>
    <xdr:pic>
      <xdr:nvPicPr>
        <xdr:cNvPr id="219" name="Image 218" descr="SospiriArgento-S17_L.jp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663387" y="88095244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59498</xdr:colOff>
      <xdr:row>55</xdr:row>
      <xdr:rowOff>46609</xdr:rowOff>
    </xdr:from>
    <xdr:to>
      <xdr:col>1</xdr:col>
      <xdr:colOff>1313052</xdr:colOff>
      <xdr:row>55</xdr:row>
      <xdr:rowOff>569325</xdr:rowOff>
    </xdr:to>
    <xdr:pic>
      <xdr:nvPicPr>
        <xdr:cNvPr id="220" name="Image 219" descr="SospiriArgento-S18_L.jpg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668722" y="88724359"/>
          <a:ext cx="1253554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60536</xdr:colOff>
      <xdr:row>56</xdr:row>
      <xdr:rowOff>53375</xdr:rowOff>
    </xdr:from>
    <xdr:to>
      <xdr:col>1</xdr:col>
      <xdr:colOff>1314090</xdr:colOff>
      <xdr:row>56</xdr:row>
      <xdr:rowOff>575375</xdr:rowOff>
    </xdr:to>
    <xdr:pic>
      <xdr:nvPicPr>
        <xdr:cNvPr id="221" name="Image 220" descr="SospiriArgento-S19_L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69760" y="89357770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57276</xdr:colOff>
      <xdr:row>57</xdr:row>
      <xdr:rowOff>56561</xdr:rowOff>
    </xdr:from>
    <xdr:to>
      <xdr:col>1</xdr:col>
      <xdr:colOff>1310830</xdr:colOff>
      <xdr:row>57</xdr:row>
      <xdr:rowOff>578561</xdr:rowOff>
    </xdr:to>
    <xdr:pic>
      <xdr:nvPicPr>
        <xdr:cNvPr id="222" name="Image 221" descr="SospiriArgento-S20_L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666500" y="89987600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47571</xdr:colOff>
      <xdr:row>58</xdr:row>
      <xdr:rowOff>38977</xdr:rowOff>
    </xdr:from>
    <xdr:to>
      <xdr:col>1</xdr:col>
      <xdr:colOff>1301125</xdr:colOff>
      <xdr:row>58</xdr:row>
      <xdr:rowOff>560977</xdr:rowOff>
    </xdr:to>
    <xdr:pic>
      <xdr:nvPicPr>
        <xdr:cNvPr id="223" name="Image 222" descr="SospiriArgento-S21_L.jp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656795" y="90596661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55771</xdr:colOff>
      <xdr:row>59</xdr:row>
      <xdr:rowOff>42165</xdr:rowOff>
    </xdr:from>
    <xdr:to>
      <xdr:col>1</xdr:col>
      <xdr:colOff>1309325</xdr:colOff>
      <xdr:row>59</xdr:row>
      <xdr:rowOff>564165</xdr:rowOff>
    </xdr:to>
    <xdr:pic>
      <xdr:nvPicPr>
        <xdr:cNvPr id="224" name="Image 223" descr="SospiriArgento-S22_L.jpg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664995" y="91226494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48214</xdr:colOff>
      <xdr:row>60</xdr:row>
      <xdr:rowOff>51796</xdr:rowOff>
    </xdr:from>
    <xdr:to>
      <xdr:col>1</xdr:col>
      <xdr:colOff>1301768</xdr:colOff>
      <xdr:row>60</xdr:row>
      <xdr:rowOff>573796</xdr:rowOff>
    </xdr:to>
    <xdr:pic>
      <xdr:nvPicPr>
        <xdr:cNvPr id="225" name="Image 224" descr="SospiriArgento-S23_L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657438" y="91862770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44954</xdr:colOff>
      <xdr:row>61</xdr:row>
      <xdr:rowOff>44240</xdr:rowOff>
    </xdr:from>
    <xdr:to>
      <xdr:col>1</xdr:col>
      <xdr:colOff>1298508</xdr:colOff>
      <xdr:row>61</xdr:row>
      <xdr:rowOff>566240</xdr:rowOff>
    </xdr:to>
    <xdr:pic>
      <xdr:nvPicPr>
        <xdr:cNvPr id="226" name="Image 225" descr="SospiriArgento-S24_L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654178" y="92481858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53870</xdr:colOff>
      <xdr:row>62</xdr:row>
      <xdr:rowOff>50289</xdr:rowOff>
    </xdr:from>
    <xdr:to>
      <xdr:col>1</xdr:col>
      <xdr:colOff>1307424</xdr:colOff>
      <xdr:row>62</xdr:row>
      <xdr:rowOff>573005</xdr:rowOff>
    </xdr:to>
    <xdr:pic>
      <xdr:nvPicPr>
        <xdr:cNvPr id="227" name="Image 226" descr="SospiriArgento-S25_L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663094" y="93114552"/>
          <a:ext cx="1253554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62069</xdr:colOff>
      <xdr:row>63</xdr:row>
      <xdr:rowOff>49179</xdr:rowOff>
    </xdr:from>
    <xdr:to>
      <xdr:col>1</xdr:col>
      <xdr:colOff>1315623</xdr:colOff>
      <xdr:row>63</xdr:row>
      <xdr:rowOff>571179</xdr:rowOff>
    </xdr:to>
    <xdr:pic>
      <xdr:nvPicPr>
        <xdr:cNvPr id="228" name="Image 227" descr="SospiriArgento-S26_L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671293" y="93740087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55945</xdr:colOff>
      <xdr:row>64</xdr:row>
      <xdr:rowOff>44488</xdr:rowOff>
    </xdr:from>
    <xdr:to>
      <xdr:col>1</xdr:col>
      <xdr:colOff>1309499</xdr:colOff>
      <xdr:row>64</xdr:row>
      <xdr:rowOff>566488</xdr:rowOff>
    </xdr:to>
    <xdr:pic>
      <xdr:nvPicPr>
        <xdr:cNvPr id="229" name="Image 228" descr="SospiriArgento-S27_L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665169" y="94362041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56267</xdr:colOff>
      <xdr:row>65</xdr:row>
      <xdr:rowOff>33350</xdr:rowOff>
    </xdr:from>
    <xdr:to>
      <xdr:col>1</xdr:col>
      <xdr:colOff>1309821</xdr:colOff>
      <xdr:row>65</xdr:row>
      <xdr:rowOff>555350</xdr:rowOff>
    </xdr:to>
    <xdr:pic>
      <xdr:nvPicPr>
        <xdr:cNvPr id="230" name="Image 229" descr="SospiriArgento-S28_L.jp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665491" y="94977547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58021</xdr:colOff>
      <xdr:row>66</xdr:row>
      <xdr:rowOff>55157</xdr:rowOff>
    </xdr:from>
    <xdr:to>
      <xdr:col>1</xdr:col>
      <xdr:colOff>1311575</xdr:colOff>
      <xdr:row>66</xdr:row>
      <xdr:rowOff>577157</xdr:rowOff>
    </xdr:to>
    <xdr:pic>
      <xdr:nvPicPr>
        <xdr:cNvPr id="231" name="Image 230" descr="SospiriArgento-S29_L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67245" y="95625999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56909</xdr:colOff>
      <xdr:row>67</xdr:row>
      <xdr:rowOff>56911</xdr:rowOff>
    </xdr:from>
    <xdr:to>
      <xdr:col>1</xdr:col>
      <xdr:colOff>1310463</xdr:colOff>
      <xdr:row>67</xdr:row>
      <xdr:rowOff>578911</xdr:rowOff>
    </xdr:to>
    <xdr:pic>
      <xdr:nvPicPr>
        <xdr:cNvPr id="232" name="Image 231" descr="SospiriArgento-S30_L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666133" y="96254398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48637</xdr:colOff>
      <xdr:row>68</xdr:row>
      <xdr:rowOff>53652</xdr:rowOff>
    </xdr:from>
    <xdr:to>
      <xdr:col>1</xdr:col>
      <xdr:colOff>1302191</xdr:colOff>
      <xdr:row>68</xdr:row>
      <xdr:rowOff>575652</xdr:rowOff>
    </xdr:to>
    <xdr:pic>
      <xdr:nvPicPr>
        <xdr:cNvPr id="233" name="Image 232" descr="SospiriArgento-S31_L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657861" y="96877784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48243</xdr:colOff>
      <xdr:row>69</xdr:row>
      <xdr:rowOff>51109</xdr:rowOff>
    </xdr:from>
    <xdr:to>
      <xdr:col>1</xdr:col>
      <xdr:colOff>1301797</xdr:colOff>
      <xdr:row>69</xdr:row>
      <xdr:rowOff>573109</xdr:rowOff>
    </xdr:to>
    <xdr:pic>
      <xdr:nvPicPr>
        <xdr:cNvPr id="234" name="Image 233" descr="SospiriArgento-S32_L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57467" y="9750188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60738</xdr:colOff>
      <xdr:row>70</xdr:row>
      <xdr:rowOff>50712</xdr:rowOff>
    </xdr:from>
    <xdr:to>
      <xdr:col>1</xdr:col>
      <xdr:colOff>1314292</xdr:colOff>
      <xdr:row>70</xdr:row>
      <xdr:rowOff>572712</xdr:rowOff>
    </xdr:to>
    <xdr:pic>
      <xdr:nvPicPr>
        <xdr:cNvPr id="235" name="Image 234" descr="SospiriArgento-S33_L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669962" y="98128133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57479</xdr:colOff>
      <xdr:row>71</xdr:row>
      <xdr:rowOff>51750</xdr:rowOff>
    </xdr:from>
    <xdr:to>
      <xdr:col>1</xdr:col>
      <xdr:colOff>1311033</xdr:colOff>
      <xdr:row>71</xdr:row>
      <xdr:rowOff>574467</xdr:rowOff>
    </xdr:to>
    <xdr:pic>
      <xdr:nvPicPr>
        <xdr:cNvPr id="236" name="Image 235" descr="SospiriArgento-S34_L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666703" y="98755816"/>
          <a:ext cx="1253554" cy="522717"/>
        </a:xfrm>
        <a:prstGeom prst="rect">
          <a:avLst/>
        </a:prstGeom>
      </xdr:spPr>
    </xdr:pic>
    <xdr:clientData/>
  </xdr:twoCellAnchor>
  <xdr:twoCellAnchor editAs="oneCell">
    <xdr:from>
      <xdr:col>1</xdr:col>
      <xdr:colOff>59520</xdr:colOff>
      <xdr:row>72</xdr:row>
      <xdr:rowOff>55367</xdr:rowOff>
    </xdr:from>
    <xdr:to>
      <xdr:col>1</xdr:col>
      <xdr:colOff>1315796</xdr:colOff>
      <xdr:row>72</xdr:row>
      <xdr:rowOff>582811</xdr:rowOff>
    </xdr:to>
    <xdr:pic>
      <xdr:nvPicPr>
        <xdr:cNvPr id="237" name="Image 236" descr="SospiriArgento-S35_L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668744" y="99386078"/>
          <a:ext cx="1256276" cy="527444"/>
        </a:xfrm>
        <a:prstGeom prst="rect">
          <a:avLst/>
        </a:prstGeom>
      </xdr:spPr>
    </xdr:pic>
    <xdr:clientData/>
  </xdr:twoCellAnchor>
  <xdr:twoCellAnchor editAs="oneCell">
    <xdr:from>
      <xdr:col>1</xdr:col>
      <xdr:colOff>59983</xdr:colOff>
      <xdr:row>73</xdr:row>
      <xdr:rowOff>34204</xdr:rowOff>
    </xdr:from>
    <xdr:to>
      <xdr:col>1</xdr:col>
      <xdr:colOff>1316259</xdr:colOff>
      <xdr:row>73</xdr:row>
      <xdr:rowOff>561646</xdr:rowOff>
    </xdr:to>
    <xdr:pic>
      <xdr:nvPicPr>
        <xdr:cNvPr id="238" name="Image 237" descr="SospiriArgento-S36_L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669207" y="99991559"/>
          <a:ext cx="1256276" cy="527442"/>
        </a:xfrm>
        <a:prstGeom prst="rect">
          <a:avLst/>
        </a:prstGeom>
      </xdr:spPr>
    </xdr:pic>
    <xdr:clientData/>
  </xdr:twoCellAnchor>
  <xdr:twoCellAnchor editAs="oneCell">
    <xdr:from>
      <xdr:col>1</xdr:col>
      <xdr:colOff>43260</xdr:colOff>
      <xdr:row>74</xdr:row>
      <xdr:rowOff>44121</xdr:rowOff>
    </xdr:from>
    <xdr:to>
      <xdr:col>1</xdr:col>
      <xdr:colOff>1299536</xdr:colOff>
      <xdr:row>74</xdr:row>
      <xdr:rowOff>566121</xdr:rowOff>
    </xdr:to>
    <xdr:pic>
      <xdr:nvPicPr>
        <xdr:cNvPr id="239" name="Image 238" descr="SospiriArgento-S37_L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652484" y="100628121"/>
          <a:ext cx="1256276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46850</xdr:colOff>
      <xdr:row>75</xdr:row>
      <xdr:rowOff>51799</xdr:rowOff>
    </xdr:from>
    <xdr:to>
      <xdr:col>1</xdr:col>
      <xdr:colOff>1314011</xdr:colOff>
      <xdr:row>75</xdr:row>
      <xdr:rowOff>571326</xdr:rowOff>
    </xdr:to>
    <xdr:pic>
      <xdr:nvPicPr>
        <xdr:cNvPr id="240" name="Image 239" descr="SospiriArgento-S38_L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656074" y="101262444"/>
          <a:ext cx="1267161" cy="519527"/>
        </a:xfrm>
        <a:prstGeom prst="rect">
          <a:avLst/>
        </a:prstGeom>
      </xdr:spPr>
    </xdr:pic>
    <xdr:clientData/>
  </xdr:twoCellAnchor>
  <xdr:twoCellAnchor editAs="oneCell">
    <xdr:from>
      <xdr:col>1</xdr:col>
      <xdr:colOff>62862</xdr:colOff>
      <xdr:row>76</xdr:row>
      <xdr:rowOff>43657</xdr:rowOff>
    </xdr:from>
    <xdr:to>
      <xdr:col>1</xdr:col>
      <xdr:colOff>1330023</xdr:colOff>
      <xdr:row>76</xdr:row>
      <xdr:rowOff>563184</xdr:rowOff>
    </xdr:to>
    <xdr:pic>
      <xdr:nvPicPr>
        <xdr:cNvPr id="241" name="Image 240" descr="SospiriArgento-S39_L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672086" y="101880946"/>
          <a:ext cx="1267161" cy="519527"/>
        </a:xfrm>
        <a:prstGeom prst="rect">
          <a:avLst/>
        </a:prstGeom>
      </xdr:spPr>
    </xdr:pic>
    <xdr:clientData/>
  </xdr:twoCellAnchor>
  <xdr:twoCellAnchor editAs="oneCell">
    <xdr:from>
      <xdr:col>1</xdr:col>
      <xdr:colOff>59733</xdr:colOff>
      <xdr:row>77</xdr:row>
      <xdr:rowOff>42351</xdr:rowOff>
    </xdr:from>
    <xdr:to>
      <xdr:col>1</xdr:col>
      <xdr:colOff>1326894</xdr:colOff>
      <xdr:row>77</xdr:row>
      <xdr:rowOff>561878</xdr:rowOff>
    </xdr:to>
    <xdr:pic>
      <xdr:nvPicPr>
        <xdr:cNvPr id="242" name="Image 241" descr="SospiriArgento-S40_L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668957" y="102506285"/>
          <a:ext cx="1267161" cy="519527"/>
        </a:xfrm>
        <a:prstGeom prst="rect">
          <a:avLst/>
        </a:prstGeom>
      </xdr:spPr>
    </xdr:pic>
    <xdr:clientData/>
  </xdr:twoCellAnchor>
  <xdr:twoCellAnchor editAs="oneCell">
    <xdr:from>
      <xdr:col>1</xdr:col>
      <xdr:colOff>64352</xdr:colOff>
      <xdr:row>78</xdr:row>
      <xdr:rowOff>49509</xdr:rowOff>
    </xdr:from>
    <xdr:to>
      <xdr:col>1</xdr:col>
      <xdr:colOff>1331513</xdr:colOff>
      <xdr:row>78</xdr:row>
      <xdr:rowOff>569034</xdr:rowOff>
    </xdr:to>
    <xdr:pic>
      <xdr:nvPicPr>
        <xdr:cNvPr id="243" name="Image 242" descr="SospiriArgento-S41_L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673576" y="103140088"/>
          <a:ext cx="1267161" cy="5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51652</xdr:colOff>
      <xdr:row>79</xdr:row>
      <xdr:rowOff>62331</xdr:rowOff>
    </xdr:from>
    <xdr:to>
      <xdr:col>1</xdr:col>
      <xdr:colOff>1318813</xdr:colOff>
      <xdr:row>79</xdr:row>
      <xdr:rowOff>585045</xdr:rowOff>
    </xdr:to>
    <xdr:pic>
      <xdr:nvPicPr>
        <xdr:cNvPr id="244" name="Image 243" descr="SospiriArgento-S42_L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660876" y="103779555"/>
          <a:ext cx="1267161" cy="522714"/>
        </a:xfrm>
        <a:prstGeom prst="rect">
          <a:avLst/>
        </a:prstGeom>
      </xdr:spPr>
    </xdr:pic>
    <xdr:clientData/>
  </xdr:twoCellAnchor>
  <xdr:twoCellAnchor editAs="oneCell">
    <xdr:from>
      <xdr:col>1</xdr:col>
      <xdr:colOff>52494</xdr:colOff>
      <xdr:row>80</xdr:row>
      <xdr:rowOff>51910</xdr:rowOff>
    </xdr:from>
    <xdr:to>
      <xdr:col>1</xdr:col>
      <xdr:colOff>1319655</xdr:colOff>
      <xdr:row>80</xdr:row>
      <xdr:rowOff>571435</xdr:rowOff>
    </xdr:to>
    <xdr:pic>
      <xdr:nvPicPr>
        <xdr:cNvPr id="245" name="Image 244" descr="SospiriArgento-S43_L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661718" y="104395778"/>
          <a:ext cx="1267161" cy="5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64861</xdr:colOff>
      <xdr:row>81</xdr:row>
      <xdr:rowOff>66099</xdr:rowOff>
    </xdr:from>
    <xdr:to>
      <xdr:col>1</xdr:col>
      <xdr:colOff>1332022</xdr:colOff>
      <xdr:row>81</xdr:row>
      <xdr:rowOff>585624</xdr:rowOff>
    </xdr:to>
    <xdr:pic>
      <xdr:nvPicPr>
        <xdr:cNvPr id="246" name="Image 245" descr="SospiriArgento-S44_L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674085" y="105036612"/>
          <a:ext cx="1267161" cy="5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48515</xdr:colOff>
      <xdr:row>82</xdr:row>
      <xdr:rowOff>50468</xdr:rowOff>
    </xdr:from>
    <xdr:to>
      <xdr:col>1</xdr:col>
      <xdr:colOff>1315676</xdr:colOff>
      <xdr:row>82</xdr:row>
      <xdr:rowOff>569994</xdr:rowOff>
    </xdr:to>
    <xdr:pic>
      <xdr:nvPicPr>
        <xdr:cNvPr id="247" name="Image 246" descr="SospiriArgento-S45_L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657739" y="105647626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60424</xdr:colOff>
      <xdr:row>83</xdr:row>
      <xdr:rowOff>54175</xdr:rowOff>
    </xdr:from>
    <xdr:to>
      <xdr:col>1</xdr:col>
      <xdr:colOff>1327585</xdr:colOff>
      <xdr:row>83</xdr:row>
      <xdr:rowOff>573701</xdr:rowOff>
    </xdr:to>
    <xdr:pic>
      <xdr:nvPicPr>
        <xdr:cNvPr id="248" name="Image 247" descr="SospiriArgento-S46_L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669648" y="106277978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57297</xdr:colOff>
      <xdr:row>84</xdr:row>
      <xdr:rowOff>46034</xdr:rowOff>
    </xdr:from>
    <xdr:to>
      <xdr:col>1</xdr:col>
      <xdr:colOff>1324458</xdr:colOff>
      <xdr:row>84</xdr:row>
      <xdr:rowOff>568749</xdr:rowOff>
    </xdr:to>
    <xdr:pic>
      <xdr:nvPicPr>
        <xdr:cNvPr id="249" name="Image 248" descr="SospiriArgento-S47_L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666521" y="106896481"/>
          <a:ext cx="1267161" cy="522715"/>
        </a:xfrm>
        <a:prstGeom prst="rect">
          <a:avLst/>
        </a:prstGeom>
      </xdr:spPr>
    </xdr:pic>
    <xdr:clientData/>
  </xdr:twoCellAnchor>
  <xdr:twoCellAnchor editAs="oneCell">
    <xdr:from>
      <xdr:col>1</xdr:col>
      <xdr:colOff>48698</xdr:colOff>
      <xdr:row>85</xdr:row>
      <xdr:rowOff>60222</xdr:rowOff>
    </xdr:from>
    <xdr:to>
      <xdr:col>1</xdr:col>
      <xdr:colOff>1315859</xdr:colOff>
      <xdr:row>85</xdr:row>
      <xdr:rowOff>582938</xdr:rowOff>
    </xdr:to>
    <xdr:pic>
      <xdr:nvPicPr>
        <xdr:cNvPr id="250" name="Image 249" descr="SospiriArgento-S48_L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657922" y="107537314"/>
          <a:ext cx="1267161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53771</xdr:colOff>
      <xdr:row>86</xdr:row>
      <xdr:rowOff>46871</xdr:rowOff>
    </xdr:from>
    <xdr:to>
      <xdr:col>1</xdr:col>
      <xdr:colOff>1320932</xdr:colOff>
      <xdr:row>86</xdr:row>
      <xdr:rowOff>568871</xdr:rowOff>
    </xdr:to>
    <xdr:pic>
      <xdr:nvPicPr>
        <xdr:cNvPr id="251" name="Image 250" descr="SospiriArgento-S49_L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662995" y="108150608"/>
          <a:ext cx="1267161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53834</xdr:colOff>
      <xdr:row>87</xdr:row>
      <xdr:rowOff>40552</xdr:rowOff>
    </xdr:from>
    <xdr:to>
      <xdr:col>1</xdr:col>
      <xdr:colOff>1320995</xdr:colOff>
      <xdr:row>87</xdr:row>
      <xdr:rowOff>560078</xdr:rowOff>
    </xdr:to>
    <xdr:pic>
      <xdr:nvPicPr>
        <xdr:cNvPr id="252" name="Image 251" descr="SospiriArgento-S50_L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663058" y="108770934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55587</xdr:colOff>
      <xdr:row>88</xdr:row>
      <xdr:rowOff>57475</xdr:rowOff>
    </xdr:from>
    <xdr:to>
      <xdr:col>1</xdr:col>
      <xdr:colOff>1322748</xdr:colOff>
      <xdr:row>88</xdr:row>
      <xdr:rowOff>577001</xdr:rowOff>
    </xdr:to>
    <xdr:pic>
      <xdr:nvPicPr>
        <xdr:cNvPr id="253" name="Image 252" descr="SospiriArgento-S51_L.jpg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664811" y="109414501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62483</xdr:colOff>
      <xdr:row>89</xdr:row>
      <xdr:rowOff>59359</xdr:rowOff>
    </xdr:from>
    <xdr:to>
      <xdr:col>1</xdr:col>
      <xdr:colOff>1329644</xdr:colOff>
      <xdr:row>89</xdr:row>
      <xdr:rowOff>578885</xdr:rowOff>
    </xdr:to>
    <xdr:pic>
      <xdr:nvPicPr>
        <xdr:cNvPr id="254" name="Image 253" descr="SospiriArgento-S52_L.jp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671707" y="110043030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62090</xdr:colOff>
      <xdr:row>90</xdr:row>
      <xdr:rowOff>50110</xdr:rowOff>
    </xdr:from>
    <xdr:to>
      <xdr:col>1</xdr:col>
      <xdr:colOff>1329251</xdr:colOff>
      <xdr:row>90</xdr:row>
      <xdr:rowOff>572110</xdr:rowOff>
    </xdr:to>
    <xdr:pic>
      <xdr:nvPicPr>
        <xdr:cNvPr id="255" name="Image 254" descr="SospiriArgento-S53_L.jp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671314" y="110660426"/>
          <a:ext cx="1267161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44376</xdr:colOff>
      <xdr:row>91</xdr:row>
      <xdr:rowOff>49261</xdr:rowOff>
    </xdr:from>
    <xdr:to>
      <xdr:col>1</xdr:col>
      <xdr:colOff>1311537</xdr:colOff>
      <xdr:row>91</xdr:row>
      <xdr:rowOff>568787</xdr:rowOff>
    </xdr:to>
    <xdr:pic>
      <xdr:nvPicPr>
        <xdr:cNvPr id="256" name="Image 255" descr="SospiriArgento-S54_L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653600" y="111286222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92</xdr:row>
      <xdr:rowOff>55245</xdr:rowOff>
    </xdr:from>
    <xdr:to>
      <xdr:col>1</xdr:col>
      <xdr:colOff>1314788</xdr:colOff>
      <xdr:row>92</xdr:row>
      <xdr:rowOff>577961</xdr:rowOff>
    </xdr:to>
    <xdr:pic>
      <xdr:nvPicPr>
        <xdr:cNvPr id="257" name="Image 256" descr="SospiriArgento-S55_L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656851" y="111918850"/>
          <a:ext cx="1267161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49968</xdr:colOff>
      <xdr:row>93</xdr:row>
      <xdr:rowOff>61230</xdr:rowOff>
    </xdr:from>
    <xdr:to>
      <xdr:col>1</xdr:col>
      <xdr:colOff>1317129</xdr:colOff>
      <xdr:row>93</xdr:row>
      <xdr:rowOff>583947</xdr:rowOff>
    </xdr:to>
    <xdr:pic>
      <xdr:nvPicPr>
        <xdr:cNvPr id="258" name="Image 257" descr="SospiriArgento-S56_L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659192" y="112551480"/>
          <a:ext cx="1267161" cy="522717"/>
        </a:xfrm>
        <a:prstGeom prst="rect">
          <a:avLst/>
        </a:prstGeom>
      </xdr:spPr>
    </xdr:pic>
    <xdr:clientData/>
  </xdr:twoCellAnchor>
  <xdr:twoCellAnchor editAs="oneCell">
    <xdr:from>
      <xdr:col>1</xdr:col>
      <xdr:colOff>55953</xdr:colOff>
      <xdr:row>94</xdr:row>
      <xdr:rowOff>48792</xdr:rowOff>
    </xdr:from>
    <xdr:to>
      <xdr:col>1</xdr:col>
      <xdr:colOff>1323114</xdr:colOff>
      <xdr:row>94</xdr:row>
      <xdr:rowOff>570792</xdr:rowOff>
    </xdr:to>
    <xdr:pic>
      <xdr:nvPicPr>
        <xdr:cNvPr id="259" name="Image 258" descr="SospiriArgento-S57_L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665177" y="113165687"/>
          <a:ext cx="1267161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49178</xdr:colOff>
      <xdr:row>95</xdr:row>
      <xdr:rowOff>38371</xdr:rowOff>
    </xdr:from>
    <xdr:to>
      <xdr:col>1</xdr:col>
      <xdr:colOff>1316339</xdr:colOff>
      <xdr:row>95</xdr:row>
      <xdr:rowOff>557897</xdr:rowOff>
    </xdr:to>
    <xdr:pic>
      <xdr:nvPicPr>
        <xdr:cNvPr id="260" name="Image 259" descr="SospiriArgento-S58_L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658402" y="113781910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51387</xdr:colOff>
      <xdr:row>96</xdr:row>
      <xdr:rowOff>54382</xdr:rowOff>
    </xdr:from>
    <xdr:to>
      <xdr:col>1</xdr:col>
      <xdr:colOff>1318548</xdr:colOff>
      <xdr:row>96</xdr:row>
      <xdr:rowOff>573908</xdr:rowOff>
    </xdr:to>
    <xdr:pic>
      <xdr:nvPicPr>
        <xdr:cNvPr id="261" name="Image 260" descr="SospiriArgento-S59_L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660611" y="114424566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61930</xdr:colOff>
      <xdr:row>97</xdr:row>
      <xdr:rowOff>59000</xdr:rowOff>
    </xdr:from>
    <xdr:to>
      <xdr:col>1</xdr:col>
      <xdr:colOff>1329091</xdr:colOff>
      <xdr:row>97</xdr:row>
      <xdr:rowOff>578526</xdr:rowOff>
    </xdr:to>
    <xdr:pic>
      <xdr:nvPicPr>
        <xdr:cNvPr id="262" name="Image 261" descr="SospiriArgento-S60_L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671154" y="115055829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43306</xdr:colOff>
      <xdr:row>98</xdr:row>
      <xdr:rowOff>47929</xdr:rowOff>
    </xdr:from>
    <xdr:to>
      <xdr:col>1</xdr:col>
      <xdr:colOff>1310467</xdr:colOff>
      <xdr:row>98</xdr:row>
      <xdr:rowOff>569929</xdr:rowOff>
    </xdr:to>
    <xdr:pic>
      <xdr:nvPicPr>
        <xdr:cNvPr id="263" name="Image 262" descr="SospiriArgento-S61_L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652530" y="115671403"/>
          <a:ext cx="1267161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61597</xdr:colOff>
      <xdr:row>99</xdr:row>
      <xdr:rowOff>52545</xdr:rowOff>
    </xdr:from>
    <xdr:to>
      <xdr:col>1</xdr:col>
      <xdr:colOff>1328758</xdr:colOff>
      <xdr:row>99</xdr:row>
      <xdr:rowOff>572071</xdr:rowOff>
    </xdr:to>
    <xdr:pic>
      <xdr:nvPicPr>
        <xdr:cNvPr id="264" name="Image 263" descr="SospiriArgento-S62_L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670821" y="116302663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55277</xdr:colOff>
      <xdr:row>100</xdr:row>
      <xdr:rowOff>43949</xdr:rowOff>
    </xdr:from>
    <xdr:to>
      <xdr:col>1</xdr:col>
      <xdr:colOff>1322438</xdr:colOff>
      <xdr:row>100</xdr:row>
      <xdr:rowOff>563475</xdr:rowOff>
    </xdr:to>
    <xdr:pic>
      <xdr:nvPicPr>
        <xdr:cNvPr id="265" name="Image 264" descr="SospiriArgento-S63_L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664501" y="116920712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52148</xdr:colOff>
      <xdr:row>101</xdr:row>
      <xdr:rowOff>53581</xdr:rowOff>
    </xdr:from>
    <xdr:to>
      <xdr:col>1</xdr:col>
      <xdr:colOff>1319309</xdr:colOff>
      <xdr:row>101</xdr:row>
      <xdr:rowOff>576297</xdr:rowOff>
    </xdr:to>
    <xdr:pic>
      <xdr:nvPicPr>
        <xdr:cNvPr id="266" name="Image 265" descr="SospiriArgento-S64._Ljpg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661372" y="117556989"/>
          <a:ext cx="1267161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48108</xdr:colOff>
      <xdr:row>102</xdr:row>
      <xdr:rowOff>59111</xdr:rowOff>
    </xdr:from>
    <xdr:to>
      <xdr:col>1</xdr:col>
      <xdr:colOff>1315269</xdr:colOff>
      <xdr:row>102</xdr:row>
      <xdr:rowOff>578637</xdr:rowOff>
    </xdr:to>
    <xdr:pic>
      <xdr:nvPicPr>
        <xdr:cNvPr id="267" name="Image 266" descr="SospiriArgento-S65_L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657332" y="118189164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62297</xdr:colOff>
      <xdr:row>103</xdr:row>
      <xdr:rowOff>48496</xdr:rowOff>
    </xdr:from>
    <xdr:to>
      <xdr:col>1</xdr:col>
      <xdr:colOff>1329458</xdr:colOff>
      <xdr:row>103</xdr:row>
      <xdr:rowOff>568022</xdr:rowOff>
    </xdr:to>
    <xdr:pic>
      <xdr:nvPicPr>
        <xdr:cNvPr id="268" name="Image 267" descr="SospiriArgento-S66_L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671521" y="118805193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48665</xdr:colOff>
      <xdr:row>11</xdr:row>
      <xdr:rowOff>67555</xdr:rowOff>
    </xdr:from>
    <xdr:to>
      <xdr:col>1</xdr:col>
      <xdr:colOff>1308665</xdr:colOff>
      <xdr:row>11</xdr:row>
      <xdr:rowOff>589555</xdr:rowOff>
    </xdr:to>
    <xdr:pic>
      <xdr:nvPicPr>
        <xdr:cNvPr id="347" name="Image 346" descr="SospiriOro-G00_L.jp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658390" y="69390505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48699</xdr:colOff>
      <xdr:row>12</xdr:row>
      <xdr:rowOff>42971</xdr:rowOff>
    </xdr:from>
    <xdr:to>
      <xdr:col>1</xdr:col>
      <xdr:colOff>1302253</xdr:colOff>
      <xdr:row>12</xdr:row>
      <xdr:rowOff>564971</xdr:rowOff>
    </xdr:to>
    <xdr:pic>
      <xdr:nvPicPr>
        <xdr:cNvPr id="348" name="Image 347" descr="SospiriArgento-S00_L.jpg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58424" y="77538371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44049</xdr:colOff>
      <xdr:row>15</xdr:row>
      <xdr:rowOff>55909</xdr:rowOff>
    </xdr:from>
    <xdr:to>
      <xdr:col>1</xdr:col>
      <xdr:colOff>1301756</xdr:colOff>
      <xdr:row>15</xdr:row>
      <xdr:rowOff>577909</xdr:rowOff>
    </xdr:to>
    <xdr:pic>
      <xdr:nvPicPr>
        <xdr:cNvPr id="349" name="Image 348" descr="SospiriAcciaio-STE_L.jpg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650875" y="123798083"/>
          <a:ext cx="1257707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54642</xdr:colOff>
      <xdr:row>13</xdr:row>
      <xdr:rowOff>56023</xdr:rowOff>
    </xdr:from>
    <xdr:to>
      <xdr:col>1</xdr:col>
      <xdr:colOff>1312350</xdr:colOff>
      <xdr:row>13</xdr:row>
      <xdr:rowOff>581588</xdr:rowOff>
    </xdr:to>
    <xdr:pic>
      <xdr:nvPicPr>
        <xdr:cNvPr id="350" name="Image 349" descr="SospiriBronzo-B00_L.jpg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663866" y="165660681"/>
          <a:ext cx="1257708" cy="525565"/>
        </a:xfrm>
        <a:prstGeom prst="rect">
          <a:avLst/>
        </a:prstGeom>
      </xdr:spPr>
    </xdr:pic>
    <xdr:clientData/>
  </xdr:twoCellAnchor>
  <xdr:twoCellAnchor editAs="oneCell">
    <xdr:from>
      <xdr:col>1</xdr:col>
      <xdr:colOff>45575</xdr:colOff>
      <xdr:row>14</xdr:row>
      <xdr:rowOff>46972</xdr:rowOff>
    </xdr:from>
    <xdr:to>
      <xdr:col>1</xdr:col>
      <xdr:colOff>1303282</xdr:colOff>
      <xdr:row>14</xdr:row>
      <xdr:rowOff>572282</xdr:rowOff>
    </xdr:to>
    <xdr:pic>
      <xdr:nvPicPr>
        <xdr:cNvPr id="351" name="Image 350" descr="SospiriRame-C008l.jpg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652401" y="123159668"/>
          <a:ext cx="1257707" cy="5253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36191</xdr:colOff>
      <xdr:row>2</xdr:row>
      <xdr:rowOff>53749</xdr:rowOff>
    </xdr:from>
    <xdr:to>
      <xdr:col>1</xdr:col>
      <xdr:colOff>1296191</xdr:colOff>
      <xdr:row>2</xdr:row>
      <xdr:rowOff>574355</xdr:rowOff>
    </xdr:to>
    <xdr:pic>
      <xdr:nvPicPr>
        <xdr:cNvPr id="81" name="Image 80" descr="SospiriOro-G01_L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5891" y="12179074"/>
          <a:ext cx="1260000" cy="520606"/>
        </a:xfrm>
        <a:prstGeom prst="rect">
          <a:avLst/>
        </a:prstGeom>
      </xdr:spPr>
    </xdr:pic>
    <xdr:clientData/>
  </xdr:twoCellAnchor>
  <xdr:twoCellAnchor editAs="oneCell">
    <xdr:from>
      <xdr:col>1</xdr:col>
      <xdr:colOff>53470</xdr:colOff>
      <xdr:row>3</xdr:row>
      <xdr:rowOff>53470</xdr:rowOff>
    </xdr:from>
    <xdr:to>
      <xdr:col>1</xdr:col>
      <xdr:colOff>1313470</xdr:colOff>
      <xdr:row>3</xdr:row>
      <xdr:rowOff>575470</xdr:rowOff>
    </xdr:to>
    <xdr:pic>
      <xdr:nvPicPr>
        <xdr:cNvPr id="82" name="Image 81" descr="SospiriOro-G02_L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63170" y="12807445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44988</xdr:colOff>
      <xdr:row>4</xdr:row>
      <xdr:rowOff>43386</xdr:rowOff>
    </xdr:from>
    <xdr:to>
      <xdr:col>1</xdr:col>
      <xdr:colOff>1306285</xdr:colOff>
      <xdr:row>4</xdr:row>
      <xdr:rowOff>565629</xdr:rowOff>
    </xdr:to>
    <xdr:pic>
      <xdr:nvPicPr>
        <xdr:cNvPr id="83" name="Image 82" descr="SospiriOro-G03_L.jp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4688" y="13426011"/>
          <a:ext cx="1261297" cy="522243"/>
        </a:xfrm>
        <a:prstGeom prst="rect">
          <a:avLst/>
        </a:prstGeom>
      </xdr:spPr>
    </xdr:pic>
    <xdr:clientData/>
  </xdr:twoCellAnchor>
  <xdr:twoCellAnchor editAs="oneCell">
    <xdr:from>
      <xdr:col>1</xdr:col>
      <xdr:colOff>41947</xdr:colOff>
      <xdr:row>5</xdr:row>
      <xdr:rowOff>45788</xdr:rowOff>
    </xdr:from>
    <xdr:to>
      <xdr:col>1</xdr:col>
      <xdr:colOff>1301947</xdr:colOff>
      <xdr:row>5</xdr:row>
      <xdr:rowOff>567788</xdr:rowOff>
    </xdr:to>
    <xdr:pic>
      <xdr:nvPicPr>
        <xdr:cNvPr id="84" name="Image 83" descr="SospiriOro-G04_L.jpg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1647" y="14057063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43709</xdr:colOff>
      <xdr:row>6</xdr:row>
      <xdr:rowOff>46270</xdr:rowOff>
    </xdr:from>
    <xdr:to>
      <xdr:col>1</xdr:col>
      <xdr:colOff>1303709</xdr:colOff>
      <xdr:row>6</xdr:row>
      <xdr:rowOff>568513</xdr:rowOff>
    </xdr:to>
    <xdr:pic>
      <xdr:nvPicPr>
        <xdr:cNvPr id="85" name="Image 84" descr="SospiriOro-G05_L.jp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53409" y="14686195"/>
          <a:ext cx="1260000" cy="522243"/>
        </a:xfrm>
        <a:prstGeom prst="rect">
          <a:avLst/>
        </a:prstGeom>
      </xdr:spPr>
    </xdr:pic>
    <xdr:clientData/>
  </xdr:twoCellAnchor>
  <xdr:twoCellAnchor editAs="oneCell">
    <xdr:from>
      <xdr:col>1</xdr:col>
      <xdr:colOff>43229</xdr:colOff>
      <xdr:row>7</xdr:row>
      <xdr:rowOff>38747</xdr:rowOff>
    </xdr:from>
    <xdr:to>
      <xdr:col>1</xdr:col>
      <xdr:colOff>1303229</xdr:colOff>
      <xdr:row>7</xdr:row>
      <xdr:rowOff>560747</xdr:rowOff>
    </xdr:to>
    <xdr:pic>
      <xdr:nvPicPr>
        <xdr:cNvPr id="86" name="Image 85" descr="SospiriOro-G06_L.jp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2929" y="15307322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52037</xdr:colOff>
      <xdr:row>8</xdr:row>
      <xdr:rowOff>36668</xdr:rowOff>
    </xdr:from>
    <xdr:to>
      <xdr:col>1</xdr:col>
      <xdr:colOff>1312037</xdr:colOff>
      <xdr:row>8</xdr:row>
      <xdr:rowOff>558668</xdr:rowOff>
    </xdr:to>
    <xdr:pic>
      <xdr:nvPicPr>
        <xdr:cNvPr id="87" name="Image 86" descr="SospiriOro-G07_L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61737" y="15933893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54119</xdr:colOff>
      <xdr:row>9</xdr:row>
      <xdr:rowOff>46755</xdr:rowOff>
    </xdr:from>
    <xdr:to>
      <xdr:col>1</xdr:col>
      <xdr:colOff>1314119</xdr:colOff>
      <xdr:row>9</xdr:row>
      <xdr:rowOff>568755</xdr:rowOff>
    </xdr:to>
    <xdr:pic>
      <xdr:nvPicPr>
        <xdr:cNvPr id="88" name="Image 87" descr="SospiriOro-G08_L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63819" y="16572630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60363</xdr:colOff>
      <xdr:row>10</xdr:row>
      <xdr:rowOff>38912</xdr:rowOff>
    </xdr:from>
    <xdr:to>
      <xdr:col>1</xdr:col>
      <xdr:colOff>1320363</xdr:colOff>
      <xdr:row>10</xdr:row>
      <xdr:rowOff>560912</xdr:rowOff>
    </xdr:to>
    <xdr:pic>
      <xdr:nvPicPr>
        <xdr:cNvPr id="89" name="Image 88" descr="SospiriOro-G09_L.jp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70063" y="17193437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53480</xdr:colOff>
      <xdr:row>11</xdr:row>
      <xdr:rowOff>53160</xdr:rowOff>
    </xdr:from>
    <xdr:to>
      <xdr:col>1</xdr:col>
      <xdr:colOff>1313480</xdr:colOff>
      <xdr:row>11</xdr:row>
      <xdr:rowOff>575160</xdr:rowOff>
    </xdr:to>
    <xdr:pic>
      <xdr:nvPicPr>
        <xdr:cNvPr id="90" name="Image 89" descr="SospiriOro-G10_L.jp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63180" y="17836335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59404</xdr:colOff>
      <xdr:row>12</xdr:row>
      <xdr:rowOff>47557</xdr:rowOff>
    </xdr:from>
    <xdr:to>
      <xdr:col>1</xdr:col>
      <xdr:colOff>1319404</xdr:colOff>
      <xdr:row>12</xdr:row>
      <xdr:rowOff>569800</xdr:rowOff>
    </xdr:to>
    <xdr:pic>
      <xdr:nvPicPr>
        <xdr:cNvPr id="91" name="Image 90" descr="SospiriOro-G11_L.jp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69104" y="18459382"/>
          <a:ext cx="1260000" cy="522243"/>
        </a:xfrm>
        <a:prstGeom prst="rect">
          <a:avLst/>
        </a:prstGeom>
      </xdr:spPr>
    </xdr:pic>
    <xdr:clientData/>
  </xdr:twoCellAnchor>
  <xdr:twoCellAnchor editAs="oneCell">
    <xdr:from>
      <xdr:col>1</xdr:col>
      <xdr:colOff>50602</xdr:colOff>
      <xdr:row>13</xdr:row>
      <xdr:rowOff>40356</xdr:rowOff>
    </xdr:from>
    <xdr:to>
      <xdr:col>1</xdr:col>
      <xdr:colOff>1310602</xdr:colOff>
      <xdr:row>13</xdr:row>
      <xdr:rowOff>562356</xdr:rowOff>
    </xdr:to>
    <xdr:pic>
      <xdr:nvPicPr>
        <xdr:cNvPr id="92" name="Image 91" descr="SospiriOro-G12_L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0302" y="19080831"/>
          <a:ext cx="12600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48699</xdr:colOff>
      <xdr:row>14</xdr:row>
      <xdr:rowOff>0</xdr:rowOff>
    </xdr:from>
    <xdr:to>
      <xdr:col>1</xdr:col>
      <xdr:colOff>1302253</xdr:colOff>
      <xdr:row>14</xdr:row>
      <xdr:rowOff>522000</xdr:rowOff>
    </xdr:to>
    <xdr:pic>
      <xdr:nvPicPr>
        <xdr:cNvPr id="93" name="Image 92" descr="SospiriArgento-S00_L.jp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458399" y="1966912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54750</xdr:colOff>
      <xdr:row>14</xdr:row>
      <xdr:rowOff>41860</xdr:rowOff>
    </xdr:from>
    <xdr:to>
      <xdr:col>1</xdr:col>
      <xdr:colOff>1308304</xdr:colOff>
      <xdr:row>14</xdr:row>
      <xdr:rowOff>563860</xdr:rowOff>
    </xdr:to>
    <xdr:pic>
      <xdr:nvPicPr>
        <xdr:cNvPr id="94" name="Image 93" descr="SospiriArgento-S01_L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64450" y="1971098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59368</xdr:colOff>
      <xdr:row>15</xdr:row>
      <xdr:rowOff>53641</xdr:rowOff>
    </xdr:from>
    <xdr:to>
      <xdr:col>1</xdr:col>
      <xdr:colOff>1312922</xdr:colOff>
      <xdr:row>15</xdr:row>
      <xdr:rowOff>575641</xdr:rowOff>
    </xdr:to>
    <xdr:pic>
      <xdr:nvPicPr>
        <xdr:cNvPr id="95" name="Image 94" descr="SospiriArgento-S02_L.jpg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69068" y="20351416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60406</xdr:colOff>
      <xdr:row>16</xdr:row>
      <xdr:rowOff>36774</xdr:rowOff>
    </xdr:from>
    <xdr:to>
      <xdr:col>1</xdr:col>
      <xdr:colOff>1313960</xdr:colOff>
      <xdr:row>16</xdr:row>
      <xdr:rowOff>558774</xdr:rowOff>
    </xdr:to>
    <xdr:pic>
      <xdr:nvPicPr>
        <xdr:cNvPr id="96" name="Image 95" descr="SospiriArgento-S03_L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470106" y="20963199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43539</xdr:colOff>
      <xdr:row>17</xdr:row>
      <xdr:rowOff>53566</xdr:rowOff>
    </xdr:from>
    <xdr:to>
      <xdr:col>1</xdr:col>
      <xdr:colOff>1297093</xdr:colOff>
      <xdr:row>17</xdr:row>
      <xdr:rowOff>575566</xdr:rowOff>
    </xdr:to>
    <xdr:pic>
      <xdr:nvPicPr>
        <xdr:cNvPr id="97" name="Image 96" descr="SospiriArgento-S04_L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453239" y="21608641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44578</xdr:colOff>
      <xdr:row>18</xdr:row>
      <xdr:rowOff>28821</xdr:rowOff>
    </xdr:from>
    <xdr:to>
      <xdr:col>1</xdr:col>
      <xdr:colOff>1298132</xdr:colOff>
      <xdr:row>18</xdr:row>
      <xdr:rowOff>550821</xdr:rowOff>
    </xdr:to>
    <xdr:pic>
      <xdr:nvPicPr>
        <xdr:cNvPr id="98" name="Image 97" descr="SospiriArgento-S05_L.jpg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54278" y="22212546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39885</xdr:colOff>
      <xdr:row>19</xdr:row>
      <xdr:rowOff>45616</xdr:rowOff>
    </xdr:from>
    <xdr:to>
      <xdr:col>1</xdr:col>
      <xdr:colOff>1293439</xdr:colOff>
      <xdr:row>19</xdr:row>
      <xdr:rowOff>567616</xdr:rowOff>
    </xdr:to>
    <xdr:pic>
      <xdr:nvPicPr>
        <xdr:cNvPr id="99" name="Image 98" descr="SospiriArgento-S06_L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49585" y="22857991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45221</xdr:colOff>
      <xdr:row>20</xdr:row>
      <xdr:rowOff>55247</xdr:rowOff>
    </xdr:from>
    <xdr:to>
      <xdr:col>1</xdr:col>
      <xdr:colOff>1298775</xdr:colOff>
      <xdr:row>20</xdr:row>
      <xdr:rowOff>577247</xdr:rowOff>
    </xdr:to>
    <xdr:pic>
      <xdr:nvPicPr>
        <xdr:cNvPr id="100" name="Image 99" descr="SospiriArgento-S07_L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54921" y="23496272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30502</xdr:colOff>
      <xdr:row>21</xdr:row>
      <xdr:rowOff>57001</xdr:rowOff>
    </xdr:from>
    <xdr:to>
      <xdr:col>1</xdr:col>
      <xdr:colOff>1284056</xdr:colOff>
      <xdr:row>21</xdr:row>
      <xdr:rowOff>579001</xdr:rowOff>
    </xdr:to>
    <xdr:pic>
      <xdr:nvPicPr>
        <xdr:cNvPr id="101" name="Image 100" descr="SospiriArgento-S08_L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440202" y="24126676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41566</xdr:colOff>
      <xdr:row>22</xdr:row>
      <xdr:rowOff>57322</xdr:rowOff>
    </xdr:from>
    <xdr:to>
      <xdr:col>1</xdr:col>
      <xdr:colOff>1295120</xdr:colOff>
      <xdr:row>22</xdr:row>
      <xdr:rowOff>579322</xdr:rowOff>
    </xdr:to>
    <xdr:pic>
      <xdr:nvPicPr>
        <xdr:cNvPr id="102" name="Image 101" descr="SospiriArgento-S09_L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51266" y="24755647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53345</xdr:colOff>
      <xdr:row>23</xdr:row>
      <xdr:rowOff>34010</xdr:rowOff>
    </xdr:from>
    <xdr:to>
      <xdr:col>1</xdr:col>
      <xdr:colOff>1306899</xdr:colOff>
      <xdr:row>23</xdr:row>
      <xdr:rowOff>556010</xdr:rowOff>
    </xdr:to>
    <xdr:pic>
      <xdr:nvPicPr>
        <xdr:cNvPr id="103" name="Image 102" descr="SospiriArgento-S10_L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463045" y="2536098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54383</xdr:colOff>
      <xdr:row>24</xdr:row>
      <xdr:rowOff>49370</xdr:rowOff>
    </xdr:from>
    <xdr:to>
      <xdr:col>1</xdr:col>
      <xdr:colOff>1307937</xdr:colOff>
      <xdr:row>24</xdr:row>
      <xdr:rowOff>571370</xdr:rowOff>
    </xdr:to>
    <xdr:pic>
      <xdr:nvPicPr>
        <xdr:cNvPr id="104" name="Image 103" descr="SospiriArgento-S11_L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64083" y="2600499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60435</xdr:colOff>
      <xdr:row>25</xdr:row>
      <xdr:rowOff>41098</xdr:rowOff>
    </xdr:from>
    <xdr:to>
      <xdr:col>1</xdr:col>
      <xdr:colOff>1313989</xdr:colOff>
      <xdr:row>25</xdr:row>
      <xdr:rowOff>563814</xdr:rowOff>
    </xdr:to>
    <xdr:pic>
      <xdr:nvPicPr>
        <xdr:cNvPr id="105" name="Image 104" descr="SospiriArgento-S12_L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470135" y="26625373"/>
          <a:ext cx="1253554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45000</xdr:colOff>
      <xdr:row>26</xdr:row>
      <xdr:rowOff>48581</xdr:rowOff>
    </xdr:from>
    <xdr:to>
      <xdr:col>1</xdr:col>
      <xdr:colOff>1298554</xdr:colOff>
      <xdr:row>26</xdr:row>
      <xdr:rowOff>570581</xdr:rowOff>
    </xdr:to>
    <xdr:pic>
      <xdr:nvPicPr>
        <xdr:cNvPr id="106" name="Image 105" descr="SospiriArgento-S13_L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454700" y="27261506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58213</xdr:colOff>
      <xdr:row>27</xdr:row>
      <xdr:rowOff>66806</xdr:rowOff>
    </xdr:from>
    <xdr:to>
      <xdr:col>1</xdr:col>
      <xdr:colOff>1311767</xdr:colOff>
      <xdr:row>27</xdr:row>
      <xdr:rowOff>589523</xdr:rowOff>
    </xdr:to>
    <xdr:pic>
      <xdr:nvPicPr>
        <xdr:cNvPr id="107" name="Image 106" descr="SospiriArgento-S14_L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467913" y="27908381"/>
          <a:ext cx="1253554" cy="522717"/>
        </a:xfrm>
        <a:prstGeom prst="rect">
          <a:avLst/>
        </a:prstGeom>
      </xdr:spPr>
    </xdr:pic>
    <xdr:clientData/>
  </xdr:twoCellAnchor>
  <xdr:twoCellAnchor editAs="oneCell">
    <xdr:from>
      <xdr:col>1</xdr:col>
      <xdr:colOff>52804</xdr:colOff>
      <xdr:row>28</xdr:row>
      <xdr:rowOff>41347</xdr:rowOff>
    </xdr:from>
    <xdr:to>
      <xdr:col>1</xdr:col>
      <xdr:colOff>1306358</xdr:colOff>
      <xdr:row>28</xdr:row>
      <xdr:rowOff>563347</xdr:rowOff>
    </xdr:to>
    <xdr:pic>
      <xdr:nvPicPr>
        <xdr:cNvPr id="108" name="Image 107" descr="SospiriArgento-S15_L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462504" y="28511572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51694</xdr:colOff>
      <xdr:row>29</xdr:row>
      <xdr:rowOff>37370</xdr:rowOff>
    </xdr:from>
    <xdr:to>
      <xdr:col>1</xdr:col>
      <xdr:colOff>1305248</xdr:colOff>
      <xdr:row>29</xdr:row>
      <xdr:rowOff>559370</xdr:rowOff>
    </xdr:to>
    <xdr:pic>
      <xdr:nvPicPr>
        <xdr:cNvPr id="109" name="Image 108" descr="SospiriArgento-S16_L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461394" y="2913624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54163</xdr:colOff>
      <xdr:row>30</xdr:row>
      <xdr:rowOff>44139</xdr:rowOff>
    </xdr:from>
    <xdr:to>
      <xdr:col>1</xdr:col>
      <xdr:colOff>1307717</xdr:colOff>
      <xdr:row>30</xdr:row>
      <xdr:rowOff>566139</xdr:rowOff>
    </xdr:to>
    <xdr:pic>
      <xdr:nvPicPr>
        <xdr:cNvPr id="110" name="Image 109" descr="SospiriArgento-S17_L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463863" y="29771664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59498</xdr:colOff>
      <xdr:row>31</xdr:row>
      <xdr:rowOff>46609</xdr:rowOff>
    </xdr:from>
    <xdr:to>
      <xdr:col>1</xdr:col>
      <xdr:colOff>1313052</xdr:colOff>
      <xdr:row>31</xdr:row>
      <xdr:rowOff>569325</xdr:rowOff>
    </xdr:to>
    <xdr:pic>
      <xdr:nvPicPr>
        <xdr:cNvPr id="111" name="Image 110" descr="SospiriArgento-S18_L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469198" y="30402784"/>
          <a:ext cx="1253554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60536</xdr:colOff>
      <xdr:row>32</xdr:row>
      <xdr:rowOff>53375</xdr:rowOff>
    </xdr:from>
    <xdr:to>
      <xdr:col>1</xdr:col>
      <xdr:colOff>1314090</xdr:colOff>
      <xdr:row>32</xdr:row>
      <xdr:rowOff>575375</xdr:rowOff>
    </xdr:to>
    <xdr:pic>
      <xdr:nvPicPr>
        <xdr:cNvPr id="112" name="Image 111" descr="SospiriArgento-S19_L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470236" y="31038200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57276</xdr:colOff>
      <xdr:row>33</xdr:row>
      <xdr:rowOff>56561</xdr:rowOff>
    </xdr:from>
    <xdr:to>
      <xdr:col>1</xdr:col>
      <xdr:colOff>1310830</xdr:colOff>
      <xdr:row>33</xdr:row>
      <xdr:rowOff>578561</xdr:rowOff>
    </xdr:to>
    <xdr:pic>
      <xdr:nvPicPr>
        <xdr:cNvPr id="113" name="Image 112" descr="SospiriArgento-S20_L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466976" y="31670036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47571</xdr:colOff>
      <xdr:row>34</xdr:row>
      <xdr:rowOff>38977</xdr:rowOff>
    </xdr:from>
    <xdr:to>
      <xdr:col>1</xdr:col>
      <xdr:colOff>1301125</xdr:colOff>
      <xdr:row>34</xdr:row>
      <xdr:rowOff>560977</xdr:rowOff>
    </xdr:to>
    <xdr:pic>
      <xdr:nvPicPr>
        <xdr:cNvPr id="114" name="Image 113" descr="SospiriArgento-S21_L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457271" y="32281102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55771</xdr:colOff>
      <xdr:row>35</xdr:row>
      <xdr:rowOff>42165</xdr:rowOff>
    </xdr:from>
    <xdr:to>
      <xdr:col>1</xdr:col>
      <xdr:colOff>1309325</xdr:colOff>
      <xdr:row>35</xdr:row>
      <xdr:rowOff>564165</xdr:rowOff>
    </xdr:to>
    <xdr:pic>
      <xdr:nvPicPr>
        <xdr:cNvPr id="115" name="Image 114" descr="SospiriArgento-S22_L.jp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465471" y="32912940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48214</xdr:colOff>
      <xdr:row>36</xdr:row>
      <xdr:rowOff>51796</xdr:rowOff>
    </xdr:from>
    <xdr:to>
      <xdr:col>1</xdr:col>
      <xdr:colOff>1301768</xdr:colOff>
      <xdr:row>36</xdr:row>
      <xdr:rowOff>573796</xdr:rowOff>
    </xdr:to>
    <xdr:pic>
      <xdr:nvPicPr>
        <xdr:cNvPr id="116" name="Image 115" descr="SospiriArgento-S23_L.jp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457914" y="33551221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44954</xdr:colOff>
      <xdr:row>37</xdr:row>
      <xdr:rowOff>44240</xdr:rowOff>
    </xdr:from>
    <xdr:to>
      <xdr:col>1</xdr:col>
      <xdr:colOff>1298508</xdr:colOff>
      <xdr:row>37</xdr:row>
      <xdr:rowOff>566240</xdr:rowOff>
    </xdr:to>
    <xdr:pic>
      <xdr:nvPicPr>
        <xdr:cNvPr id="117" name="Image 116" descr="SospiriArgento-S24_L.jp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454654" y="3417231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53870</xdr:colOff>
      <xdr:row>38</xdr:row>
      <xdr:rowOff>50289</xdr:rowOff>
    </xdr:from>
    <xdr:to>
      <xdr:col>1</xdr:col>
      <xdr:colOff>1307424</xdr:colOff>
      <xdr:row>38</xdr:row>
      <xdr:rowOff>573005</xdr:rowOff>
    </xdr:to>
    <xdr:pic>
      <xdr:nvPicPr>
        <xdr:cNvPr id="118" name="Image 117" descr="SospiriArgento-S25_L.jpg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463570" y="34807014"/>
          <a:ext cx="1253554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62069</xdr:colOff>
      <xdr:row>39</xdr:row>
      <xdr:rowOff>49179</xdr:rowOff>
    </xdr:from>
    <xdr:to>
      <xdr:col>1</xdr:col>
      <xdr:colOff>1315623</xdr:colOff>
      <xdr:row>39</xdr:row>
      <xdr:rowOff>571179</xdr:rowOff>
    </xdr:to>
    <xdr:pic>
      <xdr:nvPicPr>
        <xdr:cNvPr id="119" name="Image 118" descr="SospiriArgento-S26_L.jpg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471769" y="35434554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55945</xdr:colOff>
      <xdr:row>40</xdr:row>
      <xdr:rowOff>44488</xdr:rowOff>
    </xdr:from>
    <xdr:to>
      <xdr:col>1</xdr:col>
      <xdr:colOff>1309499</xdr:colOff>
      <xdr:row>40</xdr:row>
      <xdr:rowOff>566488</xdr:rowOff>
    </xdr:to>
    <xdr:pic>
      <xdr:nvPicPr>
        <xdr:cNvPr id="120" name="Image 119" descr="SospiriArgento-S27_L.jpg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465645" y="36058513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56267</xdr:colOff>
      <xdr:row>41</xdr:row>
      <xdr:rowOff>33350</xdr:rowOff>
    </xdr:from>
    <xdr:to>
      <xdr:col>1</xdr:col>
      <xdr:colOff>1309821</xdr:colOff>
      <xdr:row>41</xdr:row>
      <xdr:rowOff>555350</xdr:rowOff>
    </xdr:to>
    <xdr:pic>
      <xdr:nvPicPr>
        <xdr:cNvPr id="121" name="Image 120" descr="SospiriArgento-S28_L.jpg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465967" y="36676025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58021</xdr:colOff>
      <xdr:row>42</xdr:row>
      <xdr:rowOff>55157</xdr:rowOff>
    </xdr:from>
    <xdr:to>
      <xdr:col>1</xdr:col>
      <xdr:colOff>1311575</xdr:colOff>
      <xdr:row>42</xdr:row>
      <xdr:rowOff>577157</xdr:rowOff>
    </xdr:to>
    <xdr:pic>
      <xdr:nvPicPr>
        <xdr:cNvPr id="122" name="Image 121" descr="SospiriArgento-S29_L.jpg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67721" y="37326482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56909</xdr:colOff>
      <xdr:row>43</xdr:row>
      <xdr:rowOff>56911</xdr:rowOff>
    </xdr:from>
    <xdr:to>
      <xdr:col>1</xdr:col>
      <xdr:colOff>1310463</xdr:colOff>
      <xdr:row>43</xdr:row>
      <xdr:rowOff>578911</xdr:rowOff>
    </xdr:to>
    <xdr:pic>
      <xdr:nvPicPr>
        <xdr:cNvPr id="123" name="Image 122" descr="SospiriArgento-S30_L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466609" y="37956886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48637</xdr:colOff>
      <xdr:row>44</xdr:row>
      <xdr:rowOff>53652</xdr:rowOff>
    </xdr:from>
    <xdr:to>
      <xdr:col>1</xdr:col>
      <xdr:colOff>1302191</xdr:colOff>
      <xdr:row>44</xdr:row>
      <xdr:rowOff>575652</xdr:rowOff>
    </xdr:to>
    <xdr:pic>
      <xdr:nvPicPr>
        <xdr:cNvPr id="124" name="Image 123" descr="SospiriArgento-S31_L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458337" y="38582277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48243</xdr:colOff>
      <xdr:row>45</xdr:row>
      <xdr:rowOff>51109</xdr:rowOff>
    </xdr:from>
    <xdr:to>
      <xdr:col>1</xdr:col>
      <xdr:colOff>1301797</xdr:colOff>
      <xdr:row>45</xdr:row>
      <xdr:rowOff>573109</xdr:rowOff>
    </xdr:to>
    <xdr:pic>
      <xdr:nvPicPr>
        <xdr:cNvPr id="125" name="Image 124" descr="SospiriArgento-S32_L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457943" y="39208384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60738</xdr:colOff>
      <xdr:row>46</xdr:row>
      <xdr:rowOff>50712</xdr:rowOff>
    </xdr:from>
    <xdr:to>
      <xdr:col>1</xdr:col>
      <xdr:colOff>1314292</xdr:colOff>
      <xdr:row>46</xdr:row>
      <xdr:rowOff>572712</xdr:rowOff>
    </xdr:to>
    <xdr:pic>
      <xdr:nvPicPr>
        <xdr:cNvPr id="126" name="Image 125" descr="SospiriArgento-S33_L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470438" y="39836637"/>
          <a:ext cx="1253554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57479</xdr:colOff>
      <xdr:row>47</xdr:row>
      <xdr:rowOff>51750</xdr:rowOff>
    </xdr:from>
    <xdr:to>
      <xdr:col>1</xdr:col>
      <xdr:colOff>1311033</xdr:colOff>
      <xdr:row>47</xdr:row>
      <xdr:rowOff>574467</xdr:rowOff>
    </xdr:to>
    <xdr:pic>
      <xdr:nvPicPr>
        <xdr:cNvPr id="127" name="Image 126" descr="SospiriArgento-S34_L.jp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467179" y="40466325"/>
          <a:ext cx="1253554" cy="522717"/>
        </a:xfrm>
        <a:prstGeom prst="rect">
          <a:avLst/>
        </a:prstGeom>
      </xdr:spPr>
    </xdr:pic>
    <xdr:clientData/>
  </xdr:twoCellAnchor>
  <xdr:twoCellAnchor editAs="oneCell">
    <xdr:from>
      <xdr:col>1</xdr:col>
      <xdr:colOff>59520</xdr:colOff>
      <xdr:row>48</xdr:row>
      <xdr:rowOff>55367</xdr:rowOff>
    </xdr:from>
    <xdr:to>
      <xdr:col>1</xdr:col>
      <xdr:colOff>1315796</xdr:colOff>
      <xdr:row>48</xdr:row>
      <xdr:rowOff>582811</xdr:rowOff>
    </xdr:to>
    <xdr:pic>
      <xdr:nvPicPr>
        <xdr:cNvPr id="128" name="Image 127" descr="SospiriArgento-S35_L.jp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469220" y="41098592"/>
          <a:ext cx="1256276" cy="527444"/>
        </a:xfrm>
        <a:prstGeom prst="rect">
          <a:avLst/>
        </a:prstGeom>
      </xdr:spPr>
    </xdr:pic>
    <xdr:clientData/>
  </xdr:twoCellAnchor>
  <xdr:twoCellAnchor editAs="oneCell">
    <xdr:from>
      <xdr:col>1</xdr:col>
      <xdr:colOff>59983</xdr:colOff>
      <xdr:row>49</xdr:row>
      <xdr:rowOff>34204</xdr:rowOff>
    </xdr:from>
    <xdr:to>
      <xdr:col>1</xdr:col>
      <xdr:colOff>1316259</xdr:colOff>
      <xdr:row>49</xdr:row>
      <xdr:rowOff>561646</xdr:rowOff>
    </xdr:to>
    <xdr:pic>
      <xdr:nvPicPr>
        <xdr:cNvPr id="129" name="Image 128" descr="SospiriArgento-S36_L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469683" y="41706079"/>
          <a:ext cx="1256276" cy="527442"/>
        </a:xfrm>
        <a:prstGeom prst="rect">
          <a:avLst/>
        </a:prstGeom>
      </xdr:spPr>
    </xdr:pic>
    <xdr:clientData/>
  </xdr:twoCellAnchor>
  <xdr:twoCellAnchor editAs="oneCell">
    <xdr:from>
      <xdr:col>1</xdr:col>
      <xdr:colOff>43260</xdr:colOff>
      <xdr:row>50</xdr:row>
      <xdr:rowOff>44121</xdr:rowOff>
    </xdr:from>
    <xdr:to>
      <xdr:col>1</xdr:col>
      <xdr:colOff>1299536</xdr:colOff>
      <xdr:row>50</xdr:row>
      <xdr:rowOff>566121</xdr:rowOff>
    </xdr:to>
    <xdr:pic>
      <xdr:nvPicPr>
        <xdr:cNvPr id="130" name="Image 129" descr="SospiriArgento-S37_L.jpg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452960" y="42344646"/>
          <a:ext cx="1256276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46850</xdr:colOff>
      <xdr:row>51</xdr:row>
      <xdr:rowOff>51799</xdr:rowOff>
    </xdr:from>
    <xdr:to>
      <xdr:col>1</xdr:col>
      <xdr:colOff>1314011</xdr:colOff>
      <xdr:row>51</xdr:row>
      <xdr:rowOff>571326</xdr:rowOff>
    </xdr:to>
    <xdr:pic>
      <xdr:nvPicPr>
        <xdr:cNvPr id="131" name="Image 130" descr="SospiriArgento-S38_L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456550" y="42980974"/>
          <a:ext cx="1267161" cy="519527"/>
        </a:xfrm>
        <a:prstGeom prst="rect">
          <a:avLst/>
        </a:prstGeom>
      </xdr:spPr>
    </xdr:pic>
    <xdr:clientData/>
  </xdr:twoCellAnchor>
  <xdr:twoCellAnchor editAs="oneCell">
    <xdr:from>
      <xdr:col>1</xdr:col>
      <xdr:colOff>62862</xdr:colOff>
      <xdr:row>52</xdr:row>
      <xdr:rowOff>43657</xdr:rowOff>
    </xdr:from>
    <xdr:to>
      <xdr:col>1</xdr:col>
      <xdr:colOff>1330023</xdr:colOff>
      <xdr:row>52</xdr:row>
      <xdr:rowOff>563184</xdr:rowOff>
    </xdr:to>
    <xdr:pic>
      <xdr:nvPicPr>
        <xdr:cNvPr id="132" name="Image 131" descr="SospiriArgento-S39_L.jpg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472562" y="43601482"/>
          <a:ext cx="1267161" cy="519527"/>
        </a:xfrm>
        <a:prstGeom prst="rect">
          <a:avLst/>
        </a:prstGeom>
      </xdr:spPr>
    </xdr:pic>
    <xdr:clientData/>
  </xdr:twoCellAnchor>
  <xdr:twoCellAnchor editAs="oneCell">
    <xdr:from>
      <xdr:col>1</xdr:col>
      <xdr:colOff>59733</xdr:colOff>
      <xdr:row>53</xdr:row>
      <xdr:rowOff>42351</xdr:rowOff>
    </xdr:from>
    <xdr:to>
      <xdr:col>1</xdr:col>
      <xdr:colOff>1326894</xdr:colOff>
      <xdr:row>53</xdr:row>
      <xdr:rowOff>561878</xdr:rowOff>
    </xdr:to>
    <xdr:pic>
      <xdr:nvPicPr>
        <xdr:cNvPr id="133" name="Image 132" descr="SospiriArgento-S40_L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469433" y="44228826"/>
          <a:ext cx="1267161" cy="519527"/>
        </a:xfrm>
        <a:prstGeom prst="rect">
          <a:avLst/>
        </a:prstGeom>
      </xdr:spPr>
    </xdr:pic>
    <xdr:clientData/>
  </xdr:twoCellAnchor>
  <xdr:twoCellAnchor editAs="oneCell">
    <xdr:from>
      <xdr:col>1</xdr:col>
      <xdr:colOff>64352</xdr:colOff>
      <xdr:row>54</xdr:row>
      <xdr:rowOff>49509</xdr:rowOff>
    </xdr:from>
    <xdr:to>
      <xdr:col>1</xdr:col>
      <xdr:colOff>1331513</xdr:colOff>
      <xdr:row>54</xdr:row>
      <xdr:rowOff>569034</xdr:rowOff>
    </xdr:to>
    <xdr:pic>
      <xdr:nvPicPr>
        <xdr:cNvPr id="134" name="Image 133" descr="SospiriArgento-S41_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474052" y="44864634"/>
          <a:ext cx="1267161" cy="5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51652</xdr:colOff>
      <xdr:row>55</xdr:row>
      <xdr:rowOff>62331</xdr:rowOff>
    </xdr:from>
    <xdr:to>
      <xdr:col>1</xdr:col>
      <xdr:colOff>1318813</xdr:colOff>
      <xdr:row>55</xdr:row>
      <xdr:rowOff>585045</xdr:rowOff>
    </xdr:to>
    <xdr:pic>
      <xdr:nvPicPr>
        <xdr:cNvPr id="135" name="Image 134" descr="SospiriArgento-S42_L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461352" y="45506106"/>
          <a:ext cx="1267161" cy="522714"/>
        </a:xfrm>
        <a:prstGeom prst="rect">
          <a:avLst/>
        </a:prstGeom>
      </xdr:spPr>
    </xdr:pic>
    <xdr:clientData/>
  </xdr:twoCellAnchor>
  <xdr:twoCellAnchor editAs="oneCell">
    <xdr:from>
      <xdr:col>1</xdr:col>
      <xdr:colOff>52494</xdr:colOff>
      <xdr:row>56</xdr:row>
      <xdr:rowOff>51910</xdr:rowOff>
    </xdr:from>
    <xdr:to>
      <xdr:col>1</xdr:col>
      <xdr:colOff>1319655</xdr:colOff>
      <xdr:row>56</xdr:row>
      <xdr:rowOff>571435</xdr:rowOff>
    </xdr:to>
    <xdr:pic>
      <xdr:nvPicPr>
        <xdr:cNvPr id="136" name="Image 135" descr="SospiriArgento-S43_L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462194" y="46124335"/>
          <a:ext cx="1267161" cy="5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64861</xdr:colOff>
      <xdr:row>57</xdr:row>
      <xdr:rowOff>66099</xdr:rowOff>
    </xdr:from>
    <xdr:to>
      <xdr:col>1</xdr:col>
      <xdr:colOff>1332022</xdr:colOff>
      <xdr:row>57</xdr:row>
      <xdr:rowOff>585624</xdr:rowOff>
    </xdr:to>
    <xdr:pic>
      <xdr:nvPicPr>
        <xdr:cNvPr id="137" name="Image 136" descr="SospiriArgento-S44_L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74561" y="46767174"/>
          <a:ext cx="1267161" cy="5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48515</xdr:colOff>
      <xdr:row>58</xdr:row>
      <xdr:rowOff>50468</xdr:rowOff>
    </xdr:from>
    <xdr:to>
      <xdr:col>1</xdr:col>
      <xdr:colOff>1315676</xdr:colOff>
      <xdr:row>58</xdr:row>
      <xdr:rowOff>569994</xdr:rowOff>
    </xdr:to>
    <xdr:pic>
      <xdr:nvPicPr>
        <xdr:cNvPr id="138" name="Image 137" descr="SospiriArgento-S45_L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458215" y="47380193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60424</xdr:colOff>
      <xdr:row>59</xdr:row>
      <xdr:rowOff>54175</xdr:rowOff>
    </xdr:from>
    <xdr:to>
      <xdr:col>1</xdr:col>
      <xdr:colOff>1327585</xdr:colOff>
      <xdr:row>59</xdr:row>
      <xdr:rowOff>573701</xdr:rowOff>
    </xdr:to>
    <xdr:pic>
      <xdr:nvPicPr>
        <xdr:cNvPr id="139" name="Image 138" descr="SospiriArgento-S46_L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470124" y="48012550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57297</xdr:colOff>
      <xdr:row>60</xdr:row>
      <xdr:rowOff>46034</xdr:rowOff>
    </xdr:from>
    <xdr:to>
      <xdr:col>1</xdr:col>
      <xdr:colOff>1324458</xdr:colOff>
      <xdr:row>60</xdr:row>
      <xdr:rowOff>568749</xdr:rowOff>
    </xdr:to>
    <xdr:pic>
      <xdr:nvPicPr>
        <xdr:cNvPr id="140" name="Image 139" descr="SospiriArgento-S47_L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466997" y="48633059"/>
          <a:ext cx="1267161" cy="522715"/>
        </a:xfrm>
        <a:prstGeom prst="rect">
          <a:avLst/>
        </a:prstGeom>
      </xdr:spPr>
    </xdr:pic>
    <xdr:clientData/>
  </xdr:twoCellAnchor>
  <xdr:twoCellAnchor editAs="oneCell">
    <xdr:from>
      <xdr:col>1</xdr:col>
      <xdr:colOff>48698</xdr:colOff>
      <xdr:row>61</xdr:row>
      <xdr:rowOff>60222</xdr:rowOff>
    </xdr:from>
    <xdr:to>
      <xdr:col>1</xdr:col>
      <xdr:colOff>1315859</xdr:colOff>
      <xdr:row>61</xdr:row>
      <xdr:rowOff>582938</xdr:rowOff>
    </xdr:to>
    <xdr:pic>
      <xdr:nvPicPr>
        <xdr:cNvPr id="141" name="Image 140" descr="SospiriArgento-S48_L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458398" y="49275897"/>
          <a:ext cx="1267161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53771</xdr:colOff>
      <xdr:row>62</xdr:row>
      <xdr:rowOff>46871</xdr:rowOff>
    </xdr:from>
    <xdr:to>
      <xdr:col>1</xdr:col>
      <xdr:colOff>1320932</xdr:colOff>
      <xdr:row>62</xdr:row>
      <xdr:rowOff>568871</xdr:rowOff>
    </xdr:to>
    <xdr:pic>
      <xdr:nvPicPr>
        <xdr:cNvPr id="142" name="Image 141" descr="SospiriArgento-S49_L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463471" y="49891196"/>
          <a:ext cx="1267161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53834</xdr:colOff>
      <xdr:row>63</xdr:row>
      <xdr:rowOff>40552</xdr:rowOff>
    </xdr:from>
    <xdr:to>
      <xdr:col>1</xdr:col>
      <xdr:colOff>1320995</xdr:colOff>
      <xdr:row>63</xdr:row>
      <xdr:rowOff>560078</xdr:rowOff>
    </xdr:to>
    <xdr:pic>
      <xdr:nvPicPr>
        <xdr:cNvPr id="143" name="Image 142" descr="SospiriArgento-S50_L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463534" y="50513527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55587</xdr:colOff>
      <xdr:row>64</xdr:row>
      <xdr:rowOff>57475</xdr:rowOff>
    </xdr:from>
    <xdr:to>
      <xdr:col>1</xdr:col>
      <xdr:colOff>1322748</xdr:colOff>
      <xdr:row>64</xdr:row>
      <xdr:rowOff>577001</xdr:rowOff>
    </xdr:to>
    <xdr:pic>
      <xdr:nvPicPr>
        <xdr:cNvPr id="144" name="Image 143" descr="SospiriArgento-S51_L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65287" y="51159100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62483</xdr:colOff>
      <xdr:row>65</xdr:row>
      <xdr:rowOff>59359</xdr:rowOff>
    </xdr:from>
    <xdr:to>
      <xdr:col>1</xdr:col>
      <xdr:colOff>1329644</xdr:colOff>
      <xdr:row>65</xdr:row>
      <xdr:rowOff>578885</xdr:rowOff>
    </xdr:to>
    <xdr:pic>
      <xdr:nvPicPr>
        <xdr:cNvPr id="145" name="Image 144" descr="SospiriArgento-S52_L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472183" y="51789634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62090</xdr:colOff>
      <xdr:row>66</xdr:row>
      <xdr:rowOff>50110</xdr:rowOff>
    </xdr:from>
    <xdr:to>
      <xdr:col>1</xdr:col>
      <xdr:colOff>1329251</xdr:colOff>
      <xdr:row>66</xdr:row>
      <xdr:rowOff>572110</xdr:rowOff>
    </xdr:to>
    <xdr:pic>
      <xdr:nvPicPr>
        <xdr:cNvPr id="146" name="Image 145" descr="SospiriArgento-S53_L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471790" y="52409035"/>
          <a:ext cx="1267161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44376</xdr:colOff>
      <xdr:row>67</xdr:row>
      <xdr:rowOff>49261</xdr:rowOff>
    </xdr:from>
    <xdr:to>
      <xdr:col>1</xdr:col>
      <xdr:colOff>1311537</xdr:colOff>
      <xdr:row>67</xdr:row>
      <xdr:rowOff>568787</xdr:rowOff>
    </xdr:to>
    <xdr:pic>
      <xdr:nvPicPr>
        <xdr:cNvPr id="147" name="Image 146" descr="SospiriArgento-S54_L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454076" y="53036836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68</xdr:row>
      <xdr:rowOff>55245</xdr:rowOff>
    </xdr:from>
    <xdr:to>
      <xdr:col>1</xdr:col>
      <xdr:colOff>1314788</xdr:colOff>
      <xdr:row>68</xdr:row>
      <xdr:rowOff>577961</xdr:rowOff>
    </xdr:to>
    <xdr:pic>
      <xdr:nvPicPr>
        <xdr:cNvPr id="148" name="Image 147" descr="SospiriArgento-S55_L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457327" y="53671470"/>
          <a:ext cx="1267161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49968</xdr:colOff>
      <xdr:row>69</xdr:row>
      <xdr:rowOff>61230</xdr:rowOff>
    </xdr:from>
    <xdr:to>
      <xdr:col>1</xdr:col>
      <xdr:colOff>1317129</xdr:colOff>
      <xdr:row>69</xdr:row>
      <xdr:rowOff>583947</xdr:rowOff>
    </xdr:to>
    <xdr:pic>
      <xdr:nvPicPr>
        <xdr:cNvPr id="149" name="Image 148" descr="SospiriArgento-S56_L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459668" y="54306105"/>
          <a:ext cx="1267161" cy="522717"/>
        </a:xfrm>
        <a:prstGeom prst="rect">
          <a:avLst/>
        </a:prstGeom>
      </xdr:spPr>
    </xdr:pic>
    <xdr:clientData/>
  </xdr:twoCellAnchor>
  <xdr:twoCellAnchor editAs="oneCell">
    <xdr:from>
      <xdr:col>1</xdr:col>
      <xdr:colOff>55953</xdr:colOff>
      <xdr:row>70</xdr:row>
      <xdr:rowOff>48792</xdr:rowOff>
    </xdr:from>
    <xdr:to>
      <xdr:col>1</xdr:col>
      <xdr:colOff>1323114</xdr:colOff>
      <xdr:row>70</xdr:row>
      <xdr:rowOff>570792</xdr:rowOff>
    </xdr:to>
    <xdr:pic>
      <xdr:nvPicPr>
        <xdr:cNvPr id="150" name="Image 149" descr="SospiriArgento-S57_L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465653" y="54922317"/>
          <a:ext cx="1267161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49178</xdr:colOff>
      <xdr:row>71</xdr:row>
      <xdr:rowOff>38371</xdr:rowOff>
    </xdr:from>
    <xdr:to>
      <xdr:col>1</xdr:col>
      <xdr:colOff>1316339</xdr:colOff>
      <xdr:row>71</xdr:row>
      <xdr:rowOff>557897</xdr:rowOff>
    </xdr:to>
    <xdr:pic>
      <xdr:nvPicPr>
        <xdr:cNvPr id="151" name="Image 150" descr="SospiriArgento-S58_L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458878" y="55540546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51387</xdr:colOff>
      <xdr:row>72</xdr:row>
      <xdr:rowOff>54382</xdr:rowOff>
    </xdr:from>
    <xdr:to>
      <xdr:col>1</xdr:col>
      <xdr:colOff>1318548</xdr:colOff>
      <xdr:row>72</xdr:row>
      <xdr:rowOff>573908</xdr:rowOff>
    </xdr:to>
    <xdr:pic>
      <xdr:nvPicPr>
        <xdr:cNvPr id="152" name="Image 151" descr="SospiriArgento-S59_L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461087" y="56185207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61930</xdr:colOff>
      <xdr:row>73</xdr:row>
      <xdr:rowOff>59000</xdr:rowOff>
    </xdr:from>
    <xdr:to>
      <xdr:col>1</xdr:col>
      <xdr:colOff>1329091</xdr:colOff>
      <xdr:row>73</xdr:row>
      <xdr:rowOff>578526</xdr:rowOff>
    </xdr:to>
    <xdr:pic>
      <xdr:nvPicPr>
        <xdr:cNvPr id="153" name="Image 152" descr="SospiriArgento-S60_L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471630" y="56818475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43306</xdr:colOff>
      <xdr:row>74</xdr:row>
      <xdr:rowOff>47929</xdr:rowOff>
    </xdr:from>
    <xdr:to>
      <xdr:col>1</xdr:col>
      <xdr:colOff>1310467</xdr:colOff>
      <xdr:row>74</xdr:row>
      <xdr:rowOff>569929</xdr:rowOff>
    </xdr:to>
    <xdr:pic>
      <xdr:nvPicPr>
        <xdr:cNvPr id="154" name="Image 153" descr="SospiriArgento-S61_L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453006" y="57436054"/>
          <a:ext cx="1267161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61597</xdr:colOff>
      <xdr:row>75</xdr:row>
      <xdr:rowOff>52545</xdr:rowOff>
    </xdr:from>
    <xdr:to>
      <xdr:col>1</xdr:col>
      <xdr:colOff>1328758</xdr:colOff>
      <xdr:row>75</xdr:row>
      <xdr:rowOff>572071</xdr:rowOff>
    </xdr:to>
    <xdr:pic>
      <xdr:nvPicPr>
        <xdr:cNvPr id="155" name="Image 154" descr="SospiriArgento-S62_L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471297" y="58069320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55277</xdr:colOff>
      <xdr:row>76</xdr:row>
      <xdr:rowOff>43949</xdr:rowOff>
    </xdr:from>
    <xdr:to>
      <xdr:col>1</xdr:col>
      <xdr:colOff>1322438</xdr:colOff>
      <xdr:row>76</xdr:row>
      <xdr:rowOff>563475</xdr:rowOff>
    </xdr:to>
    <xdr:pic>
      <xdr:nvPicPr>
        <xdr:cNvPr id="156" name="Image 155" descr="SospiriArgento-S63_L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464977" y="58689374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52148</xdr:colOff>
      <xdr:row>77</xdr:row>
      <xdr:rowOff>53581</xdr:rowOff>
    </xdr:from>
    <xdr:to>
      <xdr:col>1</xdr:col>
      <xdr:colOff>1319309</xdr:colOff>
      <xdr:row>77</xdr:row>
      <xdr:rowOff>576297</xdr:rowOff>
    </xdr:to>
    <xdr:pic>
      <xdr:nvPicPr>
        <xdr:cNvPr id="157" name="Image 156" descr="SospiriArgento-S64._Ljpg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461848" y="59327656"/>
          <a:ext cx="1267161" cy="522716"/>
        </a:xfrm>
        <a:prstGeom prst="rect">
          <a:avLst/>
        </a:prstGeom>
      </xdr:spPr>
    </xdr:pic>
    <xdr:clientData/>
  </xdr:twoCellAnchor>
  <xdr:twoCellAnchor editAs="oneCell">
    <xdr:from>
      <xdr:col>1</xdr:col>
      <xdr:colOff>48108</xdr:colOff>
      <xdr:row>78</xdr:row>
      <xdr:rowOff>59111</xdr:rowOff>
    </xdr:from>
    <xdr:to>
      <xdr:col>1</xdr:col>
      <xdr:colOff>1315269</xdr:colOff>
      <xdr:row>78</xdr:row>
      <xdr:rowOff>578637</xdr:rowOff>
    </xdr:to>
    <xdr:pic>
      <xdr:nvPicPr>
        <xdr:cNvPr id="158" name="Image 157" descr="SospiriArgento-S65_L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457808" y="59961836"/>
          <a:ext cx="1267161" cy="519526"/>
        </a:xfrm>
        <a:prstGeom prst="rect">
          <a:avLst/>
        </a:prstGeom>
      </xdr:spPr>
    </xdr:pic>
    <xdr:clientData/>
  </xdr:twoCellAnchor>
  <xdr:twoCellAnchor editAs="oneCell">
    <xdr:from>
      <xdr:col>1</xdr:col>
      <xdr:colOff>62297</xdr:colOff>
      <xdr:row>79</xdr:row>
      <xdr:rowOff>48496</xdr:rowOff>
    </xdr:from>
    <xdr:to>
      <xdr:col>1</xdr:col>
      <xdr:colOff>1329458</xdr:colOff>
      <xdr:row>79</xdr:row>
      <xdr:rowOff>568022</xdr:rowOff>
    </xdr:to>
    <xdr:pic>
      <xdr:nvPicPr>
        <xdr:cNvPr id="159" name="Image 158" descr="SospiriArgento-S66_L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471997" y="60579871"/>
          <a:ext cx="1267161" cy="5195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381000</xdr:colOff>
      <xdr:row>0</xdr:row>
      <xdr:rowOff>0</xdr:rowOff>
    </xdr:from>
    <xdr:to>
      <xdr:col>27</xdr:col>
      <xdr:colOff>602869</xdr:colOff>
      <xdr:row>5</xdr:row>
      <xdr:rowOff>224948</xdr:rowOff>
    </xdr:to>
    <xdr:pic>
      <xdr:nvPicPr>
        <xdr:cNvPr id="2" name="Image 1" descr="Sospiri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44978" y="0"/>
          <a:ext cx="2160000" cy="1533600"/>
        </a:xfrm>
        <a:prstGeom prst="rect">
          <a:avLst/>
        </a:prstGeom>
      </xdr:spPr>
    </xdr:pic>
    <xdr:clientData/>
  </xdr:twoCellAnchor>
  <xdr:twoCellAnchor editAs="oneCell">
    <xdr:from>
      <xdr:col>24</xdr:col>
      <xdr:colOff>372720</xdr:colOff>
      <xdr:row>29</xdr:row>
      <xdr:rowOff>8282</xdr:rowOff>
    </xdr:from>
    <xdr:to>
      <xdr:col>27</xdr:col>
      <xdr:colOff>594589</xdr:colOff>
      <xdr:row>35</xdr:row>
      <xdr:rowOff>9600</xdr:rowOff>
    </xdr:to>
    <xdr:pic>
      <xdr:nvPicPr>
        <xdr:cNvPr id="3" name="Image 2" descr="SospiriAcciaio-STE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36698" y="8862391"/>
          <a:ext cx="2160000" cy="1533600"/>
        </a:xfrm>
        <a:prstGeom prst="rect">
          <a:avLst/>
        </a:prstGeom>
      </xdr:spPr>
    </xdr:pic>
    <xdr:clientData/>
  </xdr:twoCellAnchor>
  <xdr:twoCellAnchor editAs="oneCell">
    <xdr:from>
      <xdr:col>9</xdr:col>
      <xdr:colOff>157371</xdr:colOff>
      <xdr:row>23</xdr:row>
      <xdr:rowOff>52754</xdr:rowOff>
    </xdr:from>
    <xdr:to>
      <xdr:col>13</xdr:col>
      <xdr:colOff>2227</xdr:colOff>
      <xdr:row>25</xdr:row>
      <xdr:rowOff>47099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5436450"/>
          <a:ext cx="1302596" cy="325649"/>
        </a:xfrm>
        <a:prstGeom prst="rect">
          <a:avLst/>
        </a:prstGeom>
      </xdr:spPr>
    </xdr:pic>
    <xdr:clientData/>
  </xdr:twoCellAnchor>
  <xdr:twoCellAnchor editAs="oneCell">
    <xdr:from>
      <xdr:col>9</xdr:col>
      <xdr:colOff>157371</xdr:colOff>
      <xdr:row>52</xdr:row>
      <xdr:rowOff>52754</xdr:rowOff>
    </xdr:from>
    <xdr:to>
      <xdr:col>13</xdr:col>
      <xdr:colOff>2227</xdr:colOff>
      <xdr:row>54</xdr:row>
      <xdr:rowOff>47099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15160232"/>
          <a:ext cx="1302596" cy="32564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0</xdr:row>
          <xdr:rowOff>0</xdr:rowOff>
        </xdr:from>
        <xdr:to>
          <xdr:col>24</xdr:col>
          <xdr:colOff>342900</xdr:colOff>
          <xdr:row>5</xdr:row>
          <xdr:rowOff>228600</xdr:rowOff>
        </xdr:to>
        <xdr:pic>
          <xdr:nvPicPr>
            <xdr:cNvPr id="17410" name="Picture 2">
              <a:extLst>
                <a:ext uri="{FF2B5EF4-FFF2-40B4-BE49-F238E27FC236}">
                  <a16:creationId xmlns:a16="http://schemas.microsoft.com/office/drawing/2014/main" id="{00000000-0008-0000-0300-00000244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Images_Sospiri" spid="_x0000_s1762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7210425" y="0"/>
              <a:ext cx="1800225" cy="1533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21</xdr:row>
          <xdr:rowOff>9525</xdr:rowOff>
        </xdr:from>
        <xdr:to>
          <xdr:col>4</xdr:col>
          <xdr:colOff>85725</xdr:colOff>
          <xdr:row>22</xdr:row>
          <xdr:rowOff>0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3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0</xdr:row>
          <xdr:rowOff>0</xdr:rowOff>
        </xdr:from>
        <xdr:to>
          <xdr:col>17</xdr:col>
          <xdr:colOff>178490</xdr:colOff>
          <xdr:row>5</xdr:row>
          <xdr:rowOff>228600</xdr:rowOff>
        </xdr:to>
        <xdr:pic>
          <xdr:nvPicPr>
            <xdr:cNvPr id="17419" name="Picture 11">
              <a:extLst>
                <a:ext uri="{FF2B5EF4-FFF2-40B4-BE49-F238E27FC236}">
                  <a16:creationId xmlns:a16="http://schemas.microsoft.com/office/drawing/2014/main" id="{00000000-0008-0000-0300-00000B44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Images_SospiriType" spid="_x0000_s1762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381625" y="0"/>
              <a:ext cx="1800225" cy="1533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</xdr:row>
          <xdr:rowOff>19050</xdr:rowOff>
        </xdr:from>
        <xdr:to>
          <xdr:col>4</xdr:col>
          <xdr:colOff>76200</xdr:colOff>
          <xdr:row>11</xdr:row>
          <xdr:rowOff>238125</xdr:rowOff>
        </xdr:to>
        <xdr:sp macro="" textlink="">
          <xdr:nvSpPr>
            <xdr:cNvPr id="17431" name="Check Box 23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03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41</xdr:row>
          <xdr:rowOff>19050</xdr:rowOff>
        </xdr:from>
        <xdr:to>
          <xdr:col>4</xdr:col>
          <xdr:colOff>76200</xdr:colOff>
          <xdr:row>42</xdr:row>
          <xdr:rowOff>9526</xdr:rowOff>
        </xdr:to>
        <xdr:sp macro="" textlink="">
          <xdr:nvSpPr>
            <xdr:cNvPr id="17432" name="Check Box 24" hidden="1">
              <a:extLst>
                <a:ext uri="{63B3BB69-23CF-44E3-9099-C40C66FF867C}">
                  <a14:compatExt spid="_x0000_s17432"/>
                </a:ext>
                <a:ext uri="{FF2B5EF4-FFF2-40B4-BE49-F238E27FC236}">
                  <a16:creationId xmlns:a16="http://schemas.microsoft.com/office/drawing/2014/main" id="{00000000-0008-0000-0300-00001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157370</xdr:colOff>
      <xdr:row>25</xdr:row>
      <xdr:rowOff>66261</xdr:rowOff>
    </xdr:from>
    <xdr:to>
      <xdr:col>13</xdr:col>
      <xdr:colOff>8282</xdr:colOff>
      <xdr:row>27</xdr:row>
      <xdr:rowOff>127553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781261"/>
          <a:ext cx="1308652" cy="392596"/>
        </a:xfrm>
        <a:prstGeom prst="rect">
          <a:avLst/>
        </a:prstGeom>
      </xdr:spPr>
    </xdr:pic>
    <xdr:clientData/>
  </xdr:twoCellAnchor>
  <xdr:twoCellAnchor editAs="oneCell">
    <xdr:from>
      <xdr:col>9</xdr:col>
      <xdr:colOff>124239</xdr:colOff>
      <xdr:row>54</xdr:row>
      <xdr:rowOff>41412</xdr:rowOff>
    </xdr:from>
    <xdr:to>
      <xdr:col>12</xdr:col>
      <xdr:colOff>240198</xdr:colOff>
      <xdr:row>56</xdr:row>
      <xdr:rowOff>107673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869" y="15480195"/>
          <a:ext cx="1325220" cy="3975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AM172"/>
  <sheetViews>
    <sheetView zoomScale="70" zoomScaleNormal="70" workbookViewId="0">
      <selection activeCell="B19" sqref="B19"/>
    </sheetView>
  </sheetViews>
  <sheetFormatPr baseColWidth="10" defaultRowHeight="12.75" x14ac:dyDescent="0.2"/>
  <cols>
    <col min="1" max="1" width="21.140625" style="159" bestFit="1" customWidth="1"/>
    <col min="2" max="2" width="20" style="158" customWidth="1"/>
    <col min="3" max="3" width="10.42578125" style="160" bestFit="1" customWidth="1"/>
    <col min="4" max="4" width="5.85546875" style="160" bestFit="1" customWidth="1"/>
    <col min="5" max="5" width="3" style="160" bestFit="1" customWidth="1"/>
    <col min="6" max="6" width="9.42578125" style="161" bestFit="1" customWidth="1"/>
    <col min="7" max="7" width="11.85546875" style="162" bestFit="1" customWidth="1"/>
    <col min="8" max="8" width="10.140625" style="160" bestFit="1" customWidth="1"/>
    <col min="9" max="9" width="3" style="160" bestFit="1" customWidth="1"/>
    <col min="10" max="10" width="4.7109375" style="160" bestFit="1" customWidth="1"/>
    <col min="11" max="11" width="3.140625" style="160" bestFit="1" customWidth="1"/>
    <col min="12" max="12" width="5.28515625" style="158" customWidth="1"/>
    <col min="13" max="13" width="21.28515625" style="160" bestFit="1" customWidth="1"/>
    <col min="14" max="14" width="13.42578125" style="160" customWidth="1"/>
    <col min="15" max="15" width="11.85546875" style="160" bestFit="1" customWidth="1"/>
    <col min="16" max="16" width="7.85546875" style="160" bestFit="1" customWidth="1"/>
    <col min="17" max="17" width="8.42578125" style="163" customWidth="1"/>
    <col min="18" max="18" width="4" style="158" customWidth="1"/>
    <col min="19" max="19" width="24" style="158" customWidth="1"/>
    <col min="20" max="20" width="2.42578125" style="164" customWidth="1"/>
    <col min="21" max="21" width="15.28515625" style="160" bestFit="1" customWidth="1"/>
    <col min="22" max="22" width="21.5703125" style="160" bestFit="1" customWidth="1"/>
    <col min="23" max="23" width="3" style="160" bestFit="1" customWidth="1"/>
    <col min="24" max="24" width="5.85546875" style="160" bestFit="1" customWidth="1"/>
    <col min="25" max="25" width="3" style="160" bestFit="1" customWidth="1"/>
    <col min="26" max="26" width="16.85546875" style="160" bestFit="1" customWidth="1"/>
    <col min="27" max="27" width="4.7109375" style="158" customWidth="1"/>
    <col min="28" max="28" width="12.28515625" style="160" bestFit="1" customWidth="1"/>
    <col min="29" max="29" width="25.7109375" style="160" bestFit="1" customWidth="1"/>
    <col min="30" max="30" width="11.42578125" style="160"/>
    <col min="31" max="31" width="8" style="160" bestFit="1" customWidth="1"/>
    <col min="32" max="32" width="3" style="160" bestFit="1" customWidth="1"/>
    <col min="33" max="33" width="16.7109375" style="160" bestFit="1" customWidth="1"/>
    <col min="34" max="16384" width="11.42578125" style="158"/>
  </cols>
  <sheetData>
    <row r="1" spans="1:39" ht="24" thickBot="1" x14ac:dyDescent="0.4">
      <c r="A1" s="156">
        <v>2019</v>
      </c>
      <c r="B1" s="359" t="s">
        <v>157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1"/>
      <c r="T1" s="157"/>
      <c r="U1" s="156">
        <f>A1</f>
        <v>2019</v>
      </c>
      <c r="V1" s="359" t="s">
        <v>158</v>
      </c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1"/>
    </row>
    <row r="2" spans="1:39" x14ac:dyDescent="0.2">
      <c r="U2" s="165" t="s">
        <v>172</v>
      </c>
      <c r="V2" s="166" t="s">
        <v>0</v>
      </c>
      <c r="W2" s="166"/>
      <c r="X2" s="166">
        <v>5</v>
      </c>
      <c r="Y2" s="166" t="s">
        <v>5</v>
      </c>
      <c r="Z2" s="167">
        <v>132</v>
      </c>
    </row>
    <row r="3" spans="1:39" x14ac:dyDescent="0.2">
      <c r="U3" s="165" t="s">
        <v>173</v>
      </c>
      <c r="V3" s="166" t="s">
        <v>0</v>
      </c>
      <c r="W3" s="166"/>
      <c r="X3" s="166">
        <v>0.75</v>
      </c>
      <c r="Y3" s="166" t="s">
        <v>5</v>
      </c>
      <c r="Z3" s="167">
        <v>34</v>
      </c>
    </row>
    <row r="4" spans="1:39" x14ac:dyDescent="0.2">
      <c r="U4" s="168" t="s">
        <v>174</v>
      </c>
      <c r="V4" s="169" t="s">
        <v>95</v>
      </c>
      <c r="W4" s="169"/>
      <c r="X4" s="169">
        <v>15</v>
      </c>
      <c r="Y4" s="169" t="s">
        <v>5</v>
      </c>
      <c r="Z4" s="170">
        <v>350</v>
      </c>
    </row>
    <row r="5" spans="1:39" x14ac:dyDescent="0.2">
      <c r="U5" s="165" t="s">
        <v>175</v>
      </c>
      <c r="V5" s="166" t="s">
        <v>95</v>
      </c>
      <c r="W5" s="166"/>
      <c r="X5" s="171">
        <v>5</v>
      </c>
      <c r="Y5" s="166" t="s">
        <v>5</v>
      </c>
      <c r="Z5" s="172">
        <v>122</v>
      </c>
    </row>
    <row r="6" spans="1:39" x14ac:dyDescent="0.2">
      <c r="U6" s="165" t="s">
        <v>176</v>
      </c>
      <c r="V6" s="166" t="s">
        <v>95</v>
      </c>
      <c r="W6" s="166"/>
      <c r="X6" s="166">
        <v>2.5</v>
      </c>
      <c r="Y6" s="166" t="s">
        <v>5</v>
      </c>
      <c r="Z6" s="172">
        <v>86</v>
      </c>
    </row>
    <row r="7" spans="1:39" x14ac:dyDescent="0.2">
      <c r="U7" s="165" t="s">
        <v>177</v>
      </c>
      <c r="V7" s="166" t="s">
        <v>95</v>
      </c>
      <c r="W7" s="166"/>
      <c r="X7" s="166">
        <v>1.25</v>
      </c>
      <c r="Y7" s="166" t="s">
        <v>5</v>
      </c>
      <c r="Z7" s="172">
        <v>54</v>
      </c>
    </row>
    <row r="8" spans="1:39" ht="13.5" thickBot="1" x14ac:dyDescent="0.25"/>
    <row r="9" spans="1:39" ht="24" thickBot="1" x14ac:dyDescent="0.4">
      <c r="A9" s="156">
        <f>A1</f>
        <v>2019</v>
      </c>
      <c r="B9" s="359" t="s">
        <v>155</v>
      </c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2"/>
      <c r="N9" s="362"/>
      <c r="O9" s="362"/>
      <c r="P9" s="362"/>
      <c r="Q9" s="362"/>
      <c r="R9" s="362"/>
      <c r="S9" s="363"/>
      <c r="U9" s="156">
        <f>A1</f>
        <v>2019</v>
      </c>
      <c r="V9" s="359" t="s">
        <v>159</v>
      </c>
      <c r="W9" s="360"/>
      <c r="X9" s="360"/>
      <c r="Y9" s="360"/>
      <c r="Z9" s="360"/>
      <c r="AA9" s="360"/>
      <c r="AB9" s="360"/>
      <c r="AC9" s="360"/>
      <c r="AD9" s="360"/>
      <c r="AE9" s="360"/>
      <c r="AF9" s="360"/>
      <c r="AG9" s="360"/>
      <c r="AH9" s="360"/>
      <c r="AI9" s="360"/>
      <c r="AJ9" s="360"/>
      <c r="AK9" s="360"/>
      <c r="AL9" s="360"/>
      <c r="AM9" s="361"/>
    </row>
    <row r="10" spans="1:39" s="164" customFormat="1" ht="24.75" thickTop="1" thickBot="1" x14ac:dyDescent="0.4">
      <c r="A10" s="173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5"/>
      <c r="M10" s="367" t="s">
        <v>139</v>
      </c>
      <c r="N10" s="368"/>
      <c r="O10" s="368"/>
      <c r="P10" s="368"/>
      <c r="Q10" s="368"/>
      <c r="R10" s="368"/>
      <c r="S10" s="369"/>
      <c r="T10" s="176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</row>
    <row r="11" spans="1:39" ht="50.1" customHeight="1" thickTop="1" thickBot="1" x14ac:dyDescent="0.25">
      <c r="A11" s="177" t="s">
        <v>137</v>
      </c>
      <c r="B11" s="178"/>
      <c r="C11" s="179">
        <v>0</v>
      </c>
      <c r="D11" s="180">
        <v>0</v>
      </c>
      <c r="E11" s="179" t="s">
        <v>6</v>
      </c>
      <c r="F11" s="181">
        <v>0</v>
      </c>
      <c r="G11" s="182">
        <v>0</v>
      </c>
      <c r="H11" s="183">
        <v>0</v>
      </c>
      <c r="I11" s="184" t="s">
        <v>6</v>
      </c>
      <c r="J11" s="185">
        <v>0</v>
      </c>
      <c r="K11" s="179" t="s">
        <v>6</v>
      </c>
      <c r="L11" s="159"/>
      <c r="M11" s="186" t="str">
        <f t="shared" ref="M11" si="0">A11</f>
        <v>SOSPIRI Type</v>
      </c>
      <c r="N11" s="187">
        <f t="shared" ref="N11" si="1">C11</f>
        <v>0</v>
      </c>
      <c r="O11" s="188">
        <f t="shared" ref="O11:O12" si="2">G11</f>
        <v>0</v>
      </c>
      <c r="P11" s="189">
        <f t="shared" ref="P11:P12" si="3">D11</f>
        <v>0</v>
      </c>
      <c r="Q11" s="190" t="s">
        <v>5</v>
      </c>
      <c r="R11" s="159"/>
      <c r="S11" s="191">
        <v>0</v>
      </c>
      <c r="U11" s="192" t="s">
        <v>152</v>
      </c>
      <c r="V11" s="193"/>
      <c r="W11" s="193"/>
      <c r="X11" s="193"/>
      <c r="Y11" s="193"/>
      <c r="Z11" s="194"/>
      <c r="AB11" s="195" t="s">
        <v>153</v>
      </c>
      <c r="AC11" s="193"/>
      <c r="AD11" s="193"/>
      <c r="AE11" s="193"/>
      <c r="AF11" s="193"/>
      <c r="AG11" s="194"/>
    </row>
    <row r="12" spans="1:39" ht="50.1" customHeight="1" thickTop="1" x14ac:dyDescent="0.2">
      <c r="A12" s="196" t="s">
        <v>2</v>
      </c>
      <c r="B12" s="159"/>
      <c r="C12" s="190" t="s">
        <v>10</v>
      </c>
      <c r="D12" s="197">
        <v>2.5</v>
      </c>
      <c r="E12" s="198" t="s">
        <v>5</v>
      </c>
      <c r="F12" s="199">
        <v>0</v>
      </c>
      <c r="G12" s="200">
        <v>1</v>
      </c>
      <c r="H12" s="201">
        <v>2500</v>
      </c>
      <c r="I12" s="201" t="s">
        <v>6</v>
      </c>
      <c r="J12" s="201">
        <v>1</v>
      </c>
      <c r="K12" s="198" t="s">
        <v>7</v>
      </c>
      <c r="L12" s="159"/>
      <c r="M12" s="202" t="s">
        <v>162</v>
      </c>
      <c r="N12" s="187" t="s">
        <v>140</v>
      </c>
      <c r="O12" s="188">
        <f t="shared" si="2"/>
        <v>1</v>
      </c>
      <c r="P12" s="189">
        <f t="shared" si="3"/>
        <v>2.5</v>
      </c>
      <c r="Q12" s="190" t="s">
        <v>5</v>
      </c>
      <c r="R12" s="159"/>
      <c r="S12" s="203">
        <f>Z15</f>
        <v>223</v>
      </c>
      <c r="U12" s="204" t="s">
        <v>180</v>
      </c>
      <c r="V12" s="205" t="s">
        <v>1</v>
      </c>
      <c r="W12" s="206"/>
      <c r="X12" s="206">
        <v>2.5</v>
      </c>
      <c r="Y12" s="206" t="s">
        <v>5</v>
      </c>
      <c r="Z12" s="207">
        <v>142</v>
      </c>
      <c r="AB12" s="208" t="s">
        <v>138</v>
      </c>
      <c r="AC12" s="3" t="s">
        <v>272</v>
      </c>
      <c r="AD12" s="201"/>
      <c r="AE12" s="201"/>
      <c r="AF12" s="201"/>
      <c r="AG12" s="209"/>
      <c r="AI12" s="210"/>
      <c r="AJ12" s="211"/>
    </row>
    <row r="13" spans="1:39" ht="50.1" customHeight="1" x14ac:dyDescent="0.2">
      <c r="A13" s="196" t="s">
        <v>1</v>
      </c>
      <c r="B13" s="159"/>
      <c r="C13" s="190" t="s">
        <v>22</v>
      </c>
      <c r="D13" s="197">
        <v>2.5</v>
      </c>
      <c r="E13" s="198" t="s">
        <v>5</v>
      </c>
      <c r="F13" s="199">
        <v>0</v>
      </c>
      <c r="G13" s="200">
        <v>1</v>
      </c>
      <c r="H13" s="201">
        <v>2500</v>
      </c>
      <c r="I13" s="201" t="s">
        <v>6</v>
      </c>
      <c r="J13" s="201">
        <v>1</v>
      </c>
      <c r="K13" s="198" t="s">
        <v>7</v>
      </c>
      <c r="L13" s="159"/>
      <c r="M13" s="202" t="s">
        <v>160</v>
      </c>
      <c r="N13" s="187" t="s">
        <v>141</v>
      </c>
      <c r="O13" s="187"/>
      <c r="P13" s="189">
        <v>1.25</v>
      </c>
      <c r="Q13" s="190" t="s">
        <v>5</v>
      </c>
      <c r="R13" s="159"/>
      <c r="S13" s="203">
        <f>Z16</f>
        <v>133</v>
      </c>
      <c r="U13" s="212" t="s">
        <v>179</v>
      </c>
      <c r="V13" s="213" t="s">
        <v>1</v>
      </c>
      <c r="W13" s="187"/>
      <c r="X13" s="187">
        <v>1.25</v>
      </c>
      <c r="Y13" s="187" t="s">
        <v>5</v>
      </c>
      <c r="Z13" s="214">
        <v>93</v>
      </c>
      <c r="AB13" s="215" t="str">
        <f>M27</f>
        <v>SOSPIRI OR   G01</v>
      </c>
      <c r="AC13" s="3" t="s">
        <v>273</v>
      </c>
      <c r="AD13" s="187"/>
      <c r="AE13" s="187">
        <v>33</v>
      </c>
      <c r="AF13" s="187" t="s">
        <v>6</v>
      </c>
      <c r="AG13" s="216">
        <v>17.54</v>
      </c>
      <c r="AI13" s="210"/>
      <c r="AJ13" s="211"/>
    </row>
    <row r="14" spans="1:39" ht="50.1" customHeight="1" x14ac:dyDescent="0.2">
      <c r="A14" s="196" t="s">
        <v>3</v>
      </c>
      <c r="B14" s="159"/>
      <c r="C14" s="190" t="s">
        <v>89</v>
      </c>
      <c r="D14" s="197">
        <v>2.5</v>
      </c>
      <c r="E14" s="198" t="s">
        <v>5</v>
      </c>
      <c r="F14" s="199">
        <v>0</v>
      </c>
      <c r="G14" s="200">
        <v>1</v>
      </c>
      <c r="H14" s="201">
        <v>2500</v>
      </c>
      <c r="I14" s="201" t="s">
        <v>6</v>
      </c>
      <c r="J14" s="201">
        <v>1</v>
      </c>
      <c r="K14" s="198" t="s">
        <v>7</v>
      </c>
      <c r="L14" s="159"/>
      <c r="M14" s="202" t="s">
        <v>161</v>
      </c>
      <c r="N14" s="187" t="s">
        <v>142</v>
      </c>
      <c r="O14" s="187"/>
      <c r="P14" s="189">
        <v>0.25</v>
      </c>
      <c r="Q14" s="190" t="s">
        <v>5</v>
      </c>
      <c r="R14" s="159"/>
      <c r="S14" s="203">
        <f>Z17</f>
        <v>28</v>
      </c>
      <c r="U14" s="212" t="s">
        <v>178</v>
      </c>
      <c r="V14" s="213" t="s">
        <v>1</v>
      </c>
      <c r="W14" s="187"/>
      <c r="X14" s="187">
        <v>0.25</v>
      </c>
      <c r="Y14" s="187" t="s">
        <v>5</v>
      </c>
      <c r="Z14" s="214">
        <v>21</v>
      </c>
      <c r="AB14" s="215" t="str">
        <f>M28</f>
        <v>SOSPIRI OR   G02</v>
      </c>
      <c r="AC14" s="3" t="s">
        <v>274</v>
      </c>
      <c r="AD14" s="187"/>
      <c r="AE14" s="187">
        <v>33</v>
      </c>
      <c r="AF14" s="187" t="s">
        <v>6</v>
      </c>
      <c r="AG14" s="216">
        <v>17.54</v>
      </c>
      <c r="AI14" s="210"/>
      <c r="AJ14" s="211"/>
    </row>
    <row r="15" spans="1:39" ht="50.1" customHeight="1" thickBot="1" x14ac:dyDescent="0.25">
      <c r="A15" s="217" t="s">
        <v>4</v>
      </c>
      <c r="B15" s="218"/>
      <c r="C15" s="219" t="s">
        <v>90</v>
      </c>
      <c r="D15" s="220">
        <v>2.5</v>
      </c>
      <c r="E15" s="221" t="s">
        <v>5</v>
      </c>
      <c r="F15" s="222">
        <v>0</v>
      </c>
      <c r="G15" s="223">
        <v>1</v>
      </c>
      <c r="H15" s="224">
        <v>2500</v>
      </c>
      <c r="I15" s="224" t="s">
        <v>6</v>
      </c>
      <c r="J15" s="224">
        <v>1</v>
      </c>
      <c r="K15" s="221" t="s">
        <v>7</v>
      </c>
      <c r="L15" s="159"/>
      <c r="M15" s="202" t="s">
        <v>163</v>
      </c>
      <c r="N15" s="187" t="s">
        <v>143</v>
      </c>
      <c r="O15" s="188">
        <f>G13</f>
        <v>1</v>
      </c>
      <c r="P15" s="189">
        <f>D13</f>
        <v>2.5</v>
      </c>
      <c r="Q15" s="190" t="s">
        <v>5</v>
      </c>
      <c r="R15" s="159"/>
      <c r="S15" s="203">
        <f>Z12</f>
        <v>142</v>
      </c>
      <c r="U15" s="212" t="s">
        <v>183</v>
      </c>
      <c r="V15" s="187" t="s">
        <v>2</v>
      </c>
      <c r="W15" s="187"/>
      <c r="X15" s="187">
        <v>2.5</v>
      </c>
      <c r="Y15" s="187" t="s">
        <v>5</v>
      </c>
      <c r="Z15" s="214">
        <v>223</v>
      </c>
      <c r="AB15" s="215" t="str">
        <f>M29</f>
        <v>SOSPIRI OR   G03</v>
      </c>
      <c r="AC15" s="3" t="s">
        <v>275</v>
      </c>
      <c r="AD15" s="187"/>
      <c r="AE15" s="187">
        <v>33</v>
      </c>
      <c r="AF15" s="187" t="s">
        <v>6</v>
      </c>
      <c r="AG15" s="216">
        <v>17.54</v>
      </c>
      <c r="AI15" s="210"/>
      <c r="AJ15" s="211"/>
    </row>
    <row r="16" spans="1:39" ht="50.1" customHeight="1" thickBot="1" x14ac:dyDescent="0.25">
      <c r="A16" s="225" t="s">
        <v>151</v>
      </c>
      <c r="B16" s="226"/>
      <c r="C16" s="227" t="s">
        <v>91</v>
      </c>
      <c r="D16" s="228">
        <v>2.5</v>
      </c>
      <c r="E16" s="229" t="s">
        <v>5</v>
      </c>
      <c r="F16" s="230">
        <v>0</v>
      </c>
      <c r="G16" s="231">
        <v>1</v>
      </c>
      <c r="H16" s="232">
        <v>2500</v>
      </c>
      <c r="I16" s="232" t="s">
        <v>6</v>
      </c>
      <c r="J16" s="232">
        <v>1</v>
      </c>
      <c r="K16" s="229" t="s">
        <v>7</v>
      </c>
      <c r="L16" s="159"/>
      <c r="M16" s="202" t="s">
        <v>164</v>
      </c>
      <c r="N16" s="187" t="s">
        <v>144</v>
      </c>
      <c r="O16" s="187"/>
      <c r="P16" s="189">
        <v>1.25</v>
      </c>
      <c r="Q16" s="190" t="s">
        <v>5</v>
      </c>
      <c r="R16" s="159"/>
      <c r="S16" s="203">
        <f>Z13</f>
        <v>93</v>
      </c>
      <c r="U16" s="212" t="s">
        <v>182</v>
      </c>
      <c r="V16" s="187" t="s">
        <v>2</v>
      </c>
      <c r="W16" s="187"/>
      <c r="X16" s="187">
        <v>1.25</v>
      </c>
      <c r="Y16" s="187" t="s">
        <v>5</v>
      </c>
      <c r="Z16" s="214">
        <v>133</v>
      </c>
      <c r="AB16" s="215" t="str">
        <f>M30</f>
        <v>SOSPIRI OR   G04</v>
      </c>
      <c r="AC16" s="3" t="s">
        <v>276</v>
      </c>
      <c r="AD16" s="187"/>
      <c r="AE16" s="187">
        <v>33</v>
      </c>
      <c r="AF16" s="187" t="s">
        <v>6</v>
      </c>
      <c r="AG16" s="216">
        <v>17.54</v>
      </c>
      <c r="AI16" s="210"/>
      <c r="AJ16" s="211"/>
    </row>
    <row r="17" spans="1:36" ht="50.1" customHeight="1" x14ac:dyDescent="0.2">
      <c r="A17" s="233"/>
      <c r="B17" s="159"/>
      <c r="C17" s="187"/>
      <c r="D17" s="201"/>
      <c r="E17" s="201"/>
      <c r="F17" s="210"/>
      <c r="G17" s="200"/>
      <c r="H17" s="201"/>
      <c r="I17" s="201"/>
      <c r="J17" s="201"/>
      <c r="K17" s="201"/>
      <c r="L17" s="176"/>
      <c r="M17" s="202" t="s">
        <v>165</v>
      </c>
      <c r="N17" s="187" t="s">
        <v>145</v>
      </c>
      <c r="O17" s="187"/>
      <c r="P17" s="189">
        <v>0.25</v>
      </c>
      <c r="Q17" s="190" t="s">
        <v>5</v>
      </c>
      <c r="R17" s="159"/>
      <c r="S17" s="203">
        <f>Z14</f>
        <v>21</v>
      </c>
      <c r="U17" s="212" t="s">
        <v>181</v>
      </c>
      <c r="V17" s="187" t="s">
        <v>2</v>
      </c>
      <c r="W17" s="187"/>
      <c r="X17" s="187">
        <v>0.25</v>
      </c>
      <c r="Y17" s="187" t="s">
        <v>5</v>
      </c>
      <c r="Z17" s="214">
        <v>28</v>
      </c>
      <c r="AB17" s="215" t="str">
        <f t="shared" ref="AB17:AB27" si="4">M31</f>
        <v>SOSPIRI OR   G05</v>
      </c>
      <c r="AC17" s="3" t="s">
        <v>277</v>
      </c>
      <c r="AD17" s="187"/>
      <c r="AE17" s="187">
        <v>33</v>
      </c>
      <c r="AF17" s="187" t="s">
        <v>6</v>
      </c>
      <c r="AG17" s="216">
        <v>17.54</v>
      </c>
      <c r="AI17" s="210"/>
      <c r="AJ17" s="211"/>
    </row>
    <row r="18" spans="1:36" ht="50.1" customHeight="1" x14ac:dyDescent="0.2">
      <c r="A18" s="233"/>
      <c r="B18" s="159"/>
      <c r="C18" s="187"/>
      <c r="D18" s="201"/>
      <c r="E18" s="201"/>
      <c r="F18" s="210"/>
      <c r="G18" s="200"/>
      <c r="H18" s="201"/>
      <c r="I18" s="201"/>
      <c r="J18" s="201"/>
      <c r="K18" s="201"/>
      <c r="L18" s="176"/>
      <c r="M18" s="202" t="s">
        <v>166</v>
      </c>
      <c r="N18" s="187" t="s">
        <v>146</v>
      </c>
      <c r="O18" s="188">
        <f>G14</f>
        <v>1</v>
      </c>
      <c r="P18" s="189">
        <f>D14</f>
        <v>2.5</v>
      </c>
      <c r="Q18" s="190" t="s">
        <v>5</v>
      </c>
      <c r="R18" s="159"/>
      <c r="S18" s="203">
        <f t="shared" ref="S18:S23" si="5">Z18</f>
        <v>223</v>
      </c>
      <c r="U18" s="212" t="s">
        <v>186</v>
      </c>
      <c r="V18" s="187" t="s">
        <v>3</v>
      </c>
      <c r="W18" s="187"/>
      <c r="X18" s="187">
        <v>2.5</v>
      </c>
      <c r="Y18" s="187" t="s">
        <v>5</v>
      </c>
      <c r="Z18" s="214">
        <v>223</v>
      </c>
      <c r="AB18" s="215" t="str">
        <f t="shared" si="4"/>
        <v>SOSPIRI OR   G06</v>
      </c>
      <c r="AC18" s="3" t="s">
        <v>278</v>
      </c>
      <c r="AD18" s="201"/>
      <c r="AE18" s="201">
        <v>33</v>
      </c>
      <c r="AF18" s="201" t="s">
        <v>6</v>
      </c>
      <c r="AG18" s="216">
        <v>17.54</v>
      </c>
      <c r="AI18" s="210"/>
      <c r="AJ18" s="211"/>
    </row>
    <row r="19" spans="1:36" ht="50.1" customHeight="1" x14ac:dyDescent="0.2">
      <c r="A19" s="31" t="s">
        <v>156</v>
      </c>
      <c r="B19" s="428" t="b">
        <v>1</v>
      </c>
      <c r="C19" s="429"/>
      <c r="D19" s="429"/>
      <c r="E19" s="429"/>
      <c r="F19" s="429"/>
      <c r="G19" s="200"/>
      <c r="H19" s="201"/>
      <c r="I19" s="201"/>
      <c r="J19" s="201"/>
      <c r="K19" s="201"/>
      <c r="L19" s="176"/>
      <c r="M19" s="202" t="s">
        <v>167</v>
      </c>
      <c r="N19" s="187" t="s">
        <v>545</v>
      </c>
      <c r="O19" s="187"/>
      <c r="P19" s="189">
        <v>1.25</v>
      </c>
      <c r="Q19" s="190" t="s">
        <v>5</v>
      </c>
      <c r="R19" s="159"/>
      <c r="S19" s="203">
        <f t="shared" si="5"/>
        <v>133</v>
      </c>
      <c r="U19" s="212" t="s">
        <v>185</v>
      </c>
      <c r="V19" s="187" t="s">
        <v>3</v>
      </c>
      <c r="W19" s="187"/>
      <c r="X19" s="187">
        <v>1.25</v>
      </c>
      <c r="Y19" s="187" t="s">
        <v>5</v>
      </c>
      <c r="Z19" s="214">
        <v>133</v>
      </c>
      <c r="AB19" s="215" t="str">
        <f t="shared" si="4"/>
        <v>SOSPIRI OR   G07</v>
      </c>
      <c r="AC19" s="3" t="s">
        <v>279</v>
      </c>
      <c r="AD19" s="201"/>
      <c r="AE19" s="201">
        <v>33</v>
      </c>
      <c r="AF19" s="201" t="s">
        <v>6</v>
      </c>
      <c r="AG19" s="216">
        <v>17.54</v>
      </c>
      <c r="AI19" s="210"/>
      <c r="AJ19" s="211"/>
    </row>
    <row r="20" spans="1:36" ht="50.1" customHeight="1" x14ac:dyDescent="0.2">
      <c r="A20" s="31" t="s">
        <v>0</v>
      </c>
      <c r="B20" s="428" t="b">
        <v>1</v>
      </c>
      <c r="C20" s="429"/>
      <c r="D20" s="429"/>
      <c r="E20" s="429"/>
      <c r="F20" s="429"/>
      <c r="G20" s="200"/>
      <c r="H20" s="201"/>
      <c r="I20" s="201"/>
      <c r="J20" s="201"/>
      <c r="K20" s="201"/>
      <c r="L20" s="176"/>
      <c r="M20" s="202" t="s">
        <v>168</v>
      </c>
      <c r="N20" s="187" t="s">
        <v>147</v>
      </c>
      <c r="O20" s="187"/>
      <c r="P20" s="189">
        <v>0.25</v>
      </c>
      <c r="Q20" s="190" t="s">
        <v>5</v>
      </c>
      <c r="R20" s="159"/>
      <c r="S20" s="203">
        <f t="shared" si="5"/>
        <v>28</v>
      </c>
      <c r="U20" s="212" t="s">
        <v>184</v>
      </c>
      <c r="V20" s="187" t="s">
        <v>3</v>
      </c>
      <c r="W20" s="187"/>
      <c r="X20" s="187">
        <v>0.25</v>
      </c>
      <c r="Y20" s="187" t="s">
        <v>5</v>
      </c>
      <c r="Z20" s="214">
        <v>28</v>
      </c>
      <c r="AB20" s="215" t="str">
        <f t="shared" si="4"/>
        <v>SOSPIRI OR   G08</v>
      </c>
      <c r="AC20" s="3" t="s">
        <v>280</v>
      </c>
      <c r="AD20" s="201"/>
      <c r="AE20" s="201">
        <v>33</v>
      </c>
      <c r="AF20" s="201" t="s">
        <v>6</v>
      </c>
      <c r="AG20" s="216">
        <v>17.54</v>
      </c>
      <c r="AI20" s="210"/>
      <c r="AJ20" s="211"/>
    </row>
    <row r="21" spans="1:36" ht="50.1" customHeight="1" x14ac:dyDescent="0.2">
      <c r="A21" s="31" t="s">
        <v>119</v>
      </c>
      <c r="B21" s="428" t="b">
        <v>0</v>
      </c>
      <c r="C21" s="429"/>
      <c r="D21" s="429"/>
      <c r="E21" s="429"/>
      <c r="F21" s="429"/>
      <c r="G21" s="200"/>
      <c r="H21" s="201"/>
      <c r="I21" s="201"/>
      <c r="J21" s="201"/>
      <c r="K21" s="201"/>
      <c r="L21" s="176"/>
      <c r="M21" s="202" t="s">
        <v>169</v>
      </c>
      <c r="N21" s="187" t="s">
        <v>148</v>
      </c>
      <c r="O21" s="188">
        <f>G15</f>
        <v>1</v>
      </c>
      <c r="P21" s="189">
        <f>D15</f>
        <v>2.5</v>
      </c>
      <c r="Q21" s="190" t="s">
        <v>5</v>
      </c>
      <c r="R21" s="159"/>
      <c r="S21" s="203">
        <f t="shared" si="5"/>
        <v>223</v>
      </c>
      <c r="U21" s="212" t="s">
        <v>189</v>
      </c>
      <c r="V21" s="187" t="s">
        <v>4</v>
      </c>
      <c r="W21" s="187"/>
      <c r="X21" s="187">
        <v>2.5</v>
      </c>
      <c r="Y21" s="187" t="s">
        <v>5</v>
      </c>
      <c r="Z21" s="214">
        <v>223</v>
      </c>
      <c r="AB21" s="215" t="str">
        <f t="shared" si="4"/>
        <v>SOSPIRI OR   G09</v>
      </c>
      <c r="AC21" s="3" t="s">
        <v>281</v>
      </c>
      <c r="AD21" s="201"/>
      <c r="AE21" s="201">
        <v>33</v>
      </c>
      <c r="AF21" s="201" t="s">
        <v>6</v>
      </c>
      <c r="AG21" s="216">
        <v>17.54</v>
      </c>
      <c r="AI21" s="210"/>
      <c r="AJ21" s="211"/>
    </row>
    <row r="22" spans="1:36" ht="50.1" customHeight="1" x14ac:dyDescent="0.2">
      <c r="A22" s="233"/>
      <c r="B22" s="159"/>
      <c r="C22" s="187"/>
      <c r="D22" s="201"/>
      <c r="E22" s="201"/>
      <c r="F22" s="210"/>
      <c r="G22" s="200"/>
      <c r="H22" s="201"/>
      <c r="I22" s="201"/>
      <c r="J22" s="201"/>
      <c r="K22" s="201"/>
      <c r="L22" s="176"/>
      <c r="M22" s="202" t="s">
        <v>170</v>
      </c>
      <c r="N22" s="187" t="s">
        <v>149</v>
      </c>
      <c r="O22" s="187"/>
      <c r="P22" s="189">
        <v>1.25</v>
      </c>
      <c r="Q22" s="190" t="s">
        <v>5</v>
      </c>
      <c r="R22" s="159"/>
      <c r="S22" s="203">
        <f t="shared" si="5"/>
        <v>133</v>
      </c>
      <c r="U22" s="212" t="s">
        <v>188</v>
      </c>
      <c r="V22" s="187" t="s">
        <v>4</v>
      </c>
      <c r="W22" s="187"/>
      <c r="X22" s="187">
        <v>1.25</v>
      </c>
      <c r="Y22" s="187" t="s">
        <v>5</v>
      </c>
      <c r="Z22" s="214">
        <v>133</v>
      </c>
      <c r="AB22" s="215" t="str">
        <f t="shared" si="4"/>
        <v>SOSPIRI OR   G10</v>
      </c>
      <c r="AC22" s="3" t="s">
        <v>282</v>
      </c>
      <c r="AD22" s="201"/>
      <c r="AE22" s="201">
        <v>33</v>
      </c>
      <c r="AF22" s="201" t="s">
        <v>6</v>
      </c>
      <c r="AG22" s="216">
        <v>17.54</v>
      </c>
      <c r="AI22" s="210"/>
      <c r="AJ22" s="211"/>
    </row>
    <row r="23" spans="1:36" ht="50.1" customHeight="1" thickBot="1" x14ac:dyDescent="0.25">
      <c r="A23" s="233"/>
      <c r="B23" s="159"/>
      <c r="C23" s="187"/>
      <c r="D23" s="201"/>
      <c r="E23" s="201"/>
      <c r="F23" s="210"/>
      <c r="G23" s="200"/>
      <c r="H23" s="201"/>
      <c r="I23" s="201"/>
      <c r="J23" s="201"/>
      <c r="K23" s="201"/>
      <c r="L23" s="176"/>
      <c r="M23" s="234" t="s">
        <v>171</v>
      </c>
      <c r="N23" s="235" t="s">
        <v>150</v>
      </c>
      <c r="O23" s="236"/>
      <c r="P23" s="237">
        <v>0.25</v>
      </c>
      <c r="Q23" s="227" t="s">
        <v>5</v>
      </c>
      <c r="R23" s="159"/>
      <c r="S23" s="238">
        <f t="shared" si="5"/>
        <v>28</v>
      </c>
      <c r="U23" s="239" t="s">
        <v>187</v>
      </c>
      <c r="V23" s="240" t="s">
        <v>4</v>
      </c>
      <c r="W23" s="240"/>
      <c r="X23" s="240">
        <v>0.25</v>
      </c>
      <c r="Y23" s="240" t="s">
        <v>5</v>
      </c>
      <c r="Z23" s="241">
        <v>28</v>
      </c>
      <c r="AB23" s="215" t="str">
        <f t="shared" si="4"/>
        <v>SOSPIRI OR   G11</v>
      </c>
      <c r="AC23" s="3" t="s">
        <v>283</v>
      </c>
      <c r="AD23" s="201"/>
      <c r="AE23" s="201">
        <v>33</v>
      </c>
      <c r="AF23" s="201" t="s">
        <v>6</v>
      </c>
      <c r="AG23" s="216">
        <v>17.54</v>
      </c>
      <c r="AI23" s="210"/>
      <c r="AJ23" s="211"/>
    </row>
    <row r="24" spans="1:36" ht="50.1" customHeight="1" thickTop="1" thickBot="1" x14ac:dyDescent="0.25">
      <c r="A24" s="242"/>
      <c r="B24" s="159"/>
      <c r="C24" s="187"/>
      <c r="D24" s="187"/>
      <c r="E24" s="187"/>
      <c r="F24" s="243"/>
      <c r="G24" s="189"/>
      <c r="H24" s="187"/>
      <c r="I24" s="187"/>
      <c r="J24" s="187"/>
      <c r="K24" s="187"/>
      <c r="M24" s="244"/>
      <c r="N24" s="244"/>
      <c r="O24" s="245"/>
      <c r="P24" s="244"/>
      <c r="Q24" s="246"/>
      <c r="AB24" s="215" t="str">
        <f t="shared" si="4"/>
        <v>SOSPIRI OR   G12</v>
      </c>
      <c r="AC24" s="3" t="s">
        <v>284</v>
      </c>
      <c r="AD24" s="201"/>
      <c r="AE24" s="201">
        <v>33</v>
      </c>
      <c r="AF24" s="201" t="s">
        <v>6</v>
      </c>
      <c r="AG24" s="216">
        <v>17.54</v>
      </c>
      <c r="AI24" s="210"/>
    </row>
    <row r="25" spans="1:36" ht="50.1" customHeight="1" thickTop="1" thickBot="1" x14ac:dyDescent="0.25">
      <c r="A25" s="247"/>
      <c r="B25" s="226"/>
      <c r="C25" s="248" t="s">
        <v>9</v>
      </c>
      <c r="D25" s="364" t="s">
        <v>101</v>
      </c>
      <c r="E25" s="365"/>
      <c r="F25" s="181" t="s">
        <v>133</v>
      </c>
      <c r="G25" s="366" t="s">
        <v>102</v>
      </c>
      <c r="H25" s="366"/>
      <c r="I25" s="366"/>
      <c r="J25" s="185" t="s">
        <v>103</v>
      </c>
      <c r="K25" s="179"/>
      <c r="M25" s="367" t="s">
        <v>112</v>
      </c>
      <c r="N25" s="368"/>
      <c r="O25" s="368"/>
      <c r="P25" s="368"/>
      <c r="Q25" s="369"/>
      <c r="AB25" s="215" t="str">
        <f t="shared" si="4"/>
        <v>SOSPIRI ARGENT  S01</v>
      </c>
      <c r="AC25" s="3" t="s">
        <v>285</v>
      </c>
      <c r="AD25" s="201"/>
      <c r="AE25" s="201">
        <v>33</v>
      </c>
      <c r="AF25" s="201" t="s">
        <v>6</v>
      </c>
      <c r="AG25" s="216">
        <v>17.54</v>
      </c>
      <c r="AI25" s="210"/>
    </row>
    <row r="26" spans="1:36" ht="50.1" customHeight="1" thickTop="1" x14ac:dyDescent="0.2">
      <c r="A26" s="177" t="s">
        <v>138</v>
      </c>
      <c r="B26" s="178"/>
      <c r="C26" s="179">
        <v>0</v>
      </c>
      <c r="D26" s="180">
        <v>0</v>
      </c>
      <c r="E26" s="179" t="s">
        <v>6</v>
      </c>
      <c r="F26" s="181">
        <v>0</v>
      </c>
      <c r="G26" s="182">
        <v>0</v>
      </c>
      <c r="H26" s="183">
        <v>0</v>
      </c>
      <c r="I26" s="184" t="s">
        <v>6</v>
      </c>
      <c r="J26" s="185">
        <v>0</v>
      </c>
      <c r="K26" s="179" t="s">
        <v>6</v>
      </c>
      <c r="M26" s="186" t="str">
        <f>A26</f>
        <v>SOSPIRI Couleurs Or/Ag</v>
      </c>
      <c r="N26" s="249">
        <f>C26</f>
        <v>0</v>
      </c>
      <c r="O26" s="250">
        <f>G26</f>
        <v>0</v>
      </c>
      <c r="P26" s="249">
        <f>D26</f>
        <v>0</v>
      </c>
      <c r="Q26" s="251" t="s">
        <v>6</v>
      </c>
      <c r="AB26" s="215" t="str">
        <f t="shared" si="4"/>
        <v>SOSPIRI ARGENT  S02</v>
      </c>
      <c r="AC26" s="3" t="s">
        <v>286</v>
      </c>
      <c r="AD26" s="201"/>
      <c r="AE26" s="201">
        <v>33</v>
      </c>
      <c r="AF26" s="201" t="s">
        <v>6</v>
      </c>
      <c r="AG26" s="216">
        <v>17.54</v>
      </c>
      <c r="AI26" s="210"/>
    </row>
    <row r="27" spans="1:36" ht="50.1" customHeight="1" x14ac:dyDescent="0.2">
      <c r="A27" s="196" t="s">
        <v>190</v>
      </c>
      <c r="B27" s="159"/>
      <c r="C27" s="190" t="s">
        <v>11</v>
      </c>
      <c r="D27" s="252">
        <v>33</v>
      </c>
      <c r="E27" s="190" t="s">
        <v>6</v>
      </c>
      <c r="F27" s="253">
        <v>75</v>
      </c>
      <c r="G27" s="189">
        <v>2</v>
      </c>
      <c r="H27" s="187">
        <v>66</v>
      </c>
      <c r="I27" s="187" t="s">
        <v>6</v>
      </c>
      <c r="J27" s="187">
        <v>2.5</v>
      </c>
      <c r="K27" s="190" t="s">
        <v>6</v>
      </c>
      <c r="M27" s="254" t="str">
        <f t="shared" ref="M27:M90" si="6">A27</f>
        <v>SOSPIRI OR   G01</v>
      </c>
      <c r="N27" s="187" t="str">
        <f t="shared" ref="N27:N90" si="7">C27</f>
        <v>G01</v>
      </c>
      <c r="O27" s="189">
        <f t="shared" ref="O27:O90" si="8">G27</f>
        <v>2</v>
      </c>
      <c r="P27" s="187">
        <f t="shared" ref="P27:P90" si="9">D27</f>
        <v>33</v>
      </c>
      <c r="Q27" s="255" t="s">
        <v>6</v>
      </c>
      <c r="AB27" s="215" t="str">
        <f t="shared" si="4"/>
        <v>SOSPIRI ARGENT  S03</v>
      </c>
      <c r="AC27" s="3" t="s">
        <v>287</v>
      </c>
      <c r="AD27" s="201"/>
      <c r="AE27" s="201">
        <v>33</v>
      </c>
      <c r="AF27" s="201" t="s">
        <v>6</v>
      </c>
      <c r="AG27" s="216">
        <v>17.54</v>
      </c>
      <c r="AI27" s="210"/>
    </row>
    <row r="28" spans="1:36" ht="50.1" customHeight="1" x14ac:dyDescent="0.2">
      <c r="A28" s="196" t="s">
        <v>191</v>
      </c>
      <c r="B28" s="159"/>
      <c r="C28" s="190" t="s">
        <v>12</v>
      </c>
      <c r="D28" s="252">
        <v>33</v>
      </c>
      <c r="E28" s="190" t="s">
        <v>6</v>
      </c>
      <c r="F28" s="253">
        <v>89</v>
      </c>
      <c r="G28" s="189">
        <v>0.5</v>
      </c>
      <c r="H28" s="187">
        <v>16</v>
      </c>
      <c r="I28" s="187" t="s">
        <v>6</v>
      </c>
      <c r="J28" s="187">
        <v>2.5</v>
      </c>
      <c r="K28" s="190" t="s">
        <v>6</v>
      </c>
      <c r="M28" s="254" t="str">
        <f t="shared" si="6"/>
        <v>SOSPIRI OR   G02</v>
      </c>
      <c r="N28" s="187" t="str">
        <f t="shared" si="7"/>
        <v>G02</v>
      </c>
      <c r="O28" s="189">
        <f t="shared" si="8"/>
        <v>0.5</v>
      </c>
      <c r="P28" s="187">
        <f t="shared" si="9"/>
        <v>33</v>
      </c>
      <c r="Q28" s="255" t="s">
        <v>6</v>
      </c>
      <c r="AB28" s="215" t="str">
        <f>M42</f>
        <v>SOSPIRI ARGENT  S04</v>
      </c>
      <c r="AC28" s="3" t="s">
        <v>288</v>
      </c>
      <c r="AD28" s="201"/>
      <c r="AE28" s="201">
        <v>33</v>
      </c>
      <c r="AF28" s="201" t="s">
        <v>6</v>
      </c>
      <c r="AG28" s="216">
        <v>17.54</v>
      </c>
      <c r="AI28" s="210"/>
    </row>
    <row r="29" spans="1:36" ht="50.1" customHeight="1" x14ac:dyDescent="0.2">
      <c r="A29" s="196" t="s">
        <v>192</v>
      </c>
      <c r="B29" s="159"/>
      <c r="C29" s="190" t="s">
        <v>13</v>
      </c>
      <c r="D29" s="252">
        <v>33</v>
      </c>
      <c r="E29" s="190" t="s">
        <v>6</v>
      </c>
      <c r="F29" s="253">
        <v>74</v>
      </c>
      <c r="G29" s="189">
        <v>2</v>
      </c>
      <c r="H29" s="187">
        <v>66</v>
      </c>
      <c r="I29" s="187" t="s">
        <v>6</v>
      </c>
      <c r="J29" s="187">
        <v>2.5</v>
      </c>
      <c r="K29" s="190" t="s">
        <v>6</v>
      </c>
      <c r="M29" s="254" t="str">
        <f t="shared" si="6"/>
        <v>SOSPIRI OR   G03</v>
      </c>
      <c r="N29" s="187" t="str">
        <f t="shared" si="7"/>
        <v>G03</v>
      </c>
      <c r="O29" s="189">
        <f t="shared" si="8"/>
        <v>2</v>
      </c>
      <c r="P29" s="187">
        <f t="shared" si="9"/>
        <v>33</v>
      </c>
      <c r="Q29" s="255" t="s">
        <v>6</v>
      </c>
      <c r="AB29" s="215" t="str">
        <f>M43</f>
        <v>SOSPIRI ARGENT  S05</v>
      </c>
      <c r="AC29" s="3" t="s">
        <v>289</v>
      </c>
      <c r="AD29" s="201"/>
      <c r="AE29" s="201">
        <v>33</v>
      </c>
      <c r="AF29" s="201" t="s">
        <v>6</v>
      </c>
      <c r="AG29" s="216">
        <v>17.54</v>
      </c>
      <c r="AI29" s="210"/>
    </row>
    <row r="30" spans="1:36" ht="50.1" customHeight="1" x14ac:dyDescent="0.2">
      <c r="A30" s="196" t="s">
        <v>193</v>
      </c>
      <c r="B30" s="159"/>
      <c r="C30" s="190" t="s">
        <v>546</v>
      </c>
      <c r="D30" s="252">
        <v>33</v>
      </c>
      <c r="E30" s="190" t="s">
        <v>6</v>
      </c>
      <c r="F30" s="253">
        <v>82</v>
      </c>
      <c r="G30" s="189">
        <v>2</v>
      </c>
      <c r="H30" s="187">
        <v>66</v>
      </c>
      <c r="I30" s="187" t="s">
        <v>6</v>
      </c>
      <c r="J30" s="187">
        <v>2.5</v>
      </c>
      <c r="K30" s="190" t="s">
        <v>6</v>
      </c>
      <c r="M30" s="254" t="str">
        <f t="shared" si="6"/>
        <v>SOSPIRI OR   G04</v>
      </c>
      <c r="N30" s="187" t="str">
        <f t="shared" si="7"/>
        <v>G04</v>
      </c>
      <c r="O30" s="189">
        <f t="shared" si="8"/>
        <v>2</v>
      </c>
      <c r="P30" s="187">
        <f t="shared" si="9"/>
        <v>33</v>
      </c>
      <c r="Q30" s="255" t="s">
        <v>6</v>
      </c>
      <c r="AB30" s="215" t="str">
        <f t="shared" ref="AB30:AB33" si="10">M44</f>
        <v>SOSPIRI ARGENT  S06</v>
      </c>
      <c r="AC30" s="3" t="s">
        <v>290</v>
      </c>
      <c r="AD30" s="201"/>
      <c r="AE30" s="201">
        <v>33</v>
      </c>
      <c r="AF30" s="201" t="s">
        <v>6</v>
      </c>
      <c r="AG30" s="216">
        <v>17.54</v>
      </c>
      <c r="AI30" s="210"/>
    </row>
    <row r="31" spans="1:36" ht="50.1" customHeight="1" x14ac:dyDescent="0.2">
      <c r="A31" s="196" t="s">
        <v>194</v>
      </c>
      <c r="B31" s="159"/>
      <c r="C31" s="190" t="s">
        <v>14</v>
      </c>
      <c r="D31" s="252">
        <v>33</v>
      </c>
      <c r="E31" s="190" t="s">
        <v>6</v>
      </c>
      <c r="F31" s="253">
        <v>85</v>
      </c>
      <c r="G31" s="189">
        <v>2</v>
      </c>
      <c r="H31" s="187">
        <v>66</v>
      </c>
      <c r="I31" s="187" t="s">
        <v>6</v>
      </c>
      <c r="J31" s="187">
        <v>2.5</v>
      </c>
      <c r="K31" s="190" t="s">
        <v>6</v>
      </c>
      <c r="M31" s="254" t="str">
        <f t="shared" si="6"/>
        <v>SOSPIRI OR   G05</v>
      </c>
      <c r="N31" s="187" t="str">
        <f t="shared" si="7"/>
        <v>G05</v>
      </c>
      <c r="O31" s="189">
        <f t="shared" si="8"/>
        <v>2</v>
      </c>
      <c r="P31" s="187">
        <f t="shared" si="9"/>
        <v>33</v>
      </c>
      <c r="Q31" s="255" t="s">
        <v>6</v>
      </c>
      <c r="AB31" s="215" t="str">
        <f t="shared" si="10"/>
        <v>SOSPIRI ARGENT  S07</v>
      </c>
      <c r="AC31" s="3" t="s">
        <v>291</v>
      </c>
      <c r="AD31" s="201"/>
      <c r="AE31" s="201">
        <v>33</v>
      </c>
      <c r="AF31" s="201" t="s">
        <v>6</v>
      </c>
      <c r="AG31" s="216">
        <v>17.54</v>
      </c>
      <c r="AI31" s="210"/>
    </row>
    <row r="32" spans="1:36" ht="50.1" customHeight="1" x14ac:dyDescent="0.2">
      <c r="A32" s="196" t="s">
        <v>195</v>
      </c>
      <c r="B32" s="159"/>
      <c r="C32" s="190" t="s">
        <v>15</v>
      </c>
      <c r="D32" s="252">
        <v>33</v>
      </c>
      <c r="E32" s="190" t="s">
        <v>6</v>
      </c>
      <c r="F32" s="253">
        <v>84</v>
      </c>
      <c r="G32" s="189">
        <v>2</v>
      </c>
      <c r="H32" s="187">
        <v>66</v>
      </c>
      <c r="I32" s="187" t="s">
        <v>6</v>
      </c>
      <c r="J32" s="187">
        <v>2.5</v>
      </c>
      <c r="K32" s="190" t="s">
        <v>6</v>
      </c>
      <c r="M32" s="254" t="str">
        <f t="shared" si="6"/>
        <v>SOSPIRI OR   G06</v>
      </c>
      <c r="N32" s="187" t="str">
        <f t="shared" si="7"/>
        <v>G06</v>
      </c>
      <c r="O32" s="189">
        <f t="shared" si="8"/>
        <v>2</v>
      </c>
      <c r="P32" s="187">
        <f t="shared" si="9"/>
        <v>33</v>
      </c>
      <c r="Q32" s="255" t="s">
        <v>6</v>
      </c>
      <c r="AB32" s="215" t="str">
        <f t="shared" si="10"/>
        <v>SOSPIRI ARGENT  S08</v>
      </c>
      <c r="AC32" s="3" t="s">
        <v>292</v>
      </c>
      <c r="AD32" s="201"/>
      <c r="AE32" s="201">
        <v>33</v>
      </c>
      <c r="AF32" s="201" t="s">
        <v>6</v>
      </c>
      <c r="AG32" s="216">
        <v>17.54</v>
      </c>
      <c r="AI32" s="210"/>
    </row>
    <row r="33" spans="1:35" ht="50.1" customHeight="1" x14ac:dyDescent="0.2">
      <c r="A33" s="196" t="s">
        <v>196</v>
      </c>
      <c r="B33" s="159"/>
      <c r="C33" s="190" t="s">
        <v>16</v>
      </c>
      <c r="D33" s="252">
        <v>33</v>
      </c>
      <c r="E33" s="190" t="s">
        <v>6</v>
      </c>
      <c r="F33" s="253">
        <v>88</v>
      </c>
      <c r="G33" s="189">
        <v>2</v>
      </c>
      <c r="H33" s="187">
        <v>66</v>
      </c>
      <c r="I33" s="187" t="s">
        <v>6</v>
      </c>
      <c r="J33" s="187">
        <v>2.5</v>
      </c>
      <c r="K33" s="190" t="s">
        <v>6</v>
      </c>
      <c r="M33" s="254" t="str">
        <f t="shared" si="6"/>
        <v>SOSPIRI OR   G07</v>
      </c>
      <c r="N33" s="187" t="str">
        <f t="shared" si="7"/>
        <v>G07</v>
      </c>
      <c r="O33" s="189">
        <f t="shared" si="8"/>
        <v>2</v>
      </c>
      <c r="P33" s="187">
        <f t="shared" si="9"/>
        <v>33</v>
      </c>
      <c r="Q33" s="255" t="s">
        <v>6</v>
      </c>
      <c r="AB33" s="215" t="str">
        <f t="shared" si="10"/>
        <v>SOSPIRI ARGENT  S09</v>
      </c>
      <c r="AC33" s="3" t="s">
        <v>293</v>
      </c>
      <c r="AD33" s="201"/>
      <c r="AE33" s="201">
        <v>33</v>
      </c>
      <c r="AF33" s="201" t="s">
        <v>6</v>
      </c>
      <c r="AG33" s="216">
        <v>17.54</v>
      </c>
      <c r="AI33" s="210"/>
    </row>
    <row r="34" spans="1:35" ht="50.1" customHeight="1" x14ac:dyDescent="0.2">
      <c r="A34" s="196" t="s">
        <v>197</v>
      </c>
      <c r="B34" s="159"/>
      <c r="C34" s="190" t="s">
        <v>17</v>
      </c>
      <c r="D34" s="252">
        <v>33</v>
      </c>
      <c r="E34" s="190" t="s">
        <v>6</v>
      </c>
      <c r="F34" s="253">
        <v>70</v>
      </c>
      <c r="G34" s="189">
        <v>2</v>
      </c>
      <c r="H34" s="187">
        <v>66</v>
      </c>
      <c r="I34" s="187" t="s">
        <v>6</v>
      </c>
      <c r="J34" s="187">
        <v>2.5</v>
      </c>
      <c r="K34" s="190" t="s">
        <v>6</v>
      </c>
      <c r="M34" s="254" t="str">
        <f t="shared" si="6"/>
        <v>SOSPIRI OR   G08</v>
      </c>
      <c r="N34" s="187" t="str">
        <f t="shared" si="7"/>
        <v>G08</v>
      </c>
      <c r="O34" s="189">
        <f t="shared" si="8"/>
        <v>2</v>
      </c>
      <c r="P34" s="187">
        <f t="shared" si="9"/>
        <v>33</v>
      </c>
      <c r="Q34" s="255" t="s">
        <v>6</v>
      </c>
      <c r="AB34" s="215" t="str">
        <f>M48</f>
        <v>SOSPIRI ARGENT  S10</v>
      </c>
      <c r="AC34" s="3" t="s">
        <v>294</v>
      </c>
      <c r="AD34" s="201"/>
      <c r="AE34" s="201">
        <v>33</v>
      </c>
      <c r="AF34" s="201" t="s">
        <v>6</v>
      </c>
      <c r="AG34" s="216">
        <v>17.54</v>
      </c>
      <c r="AI34" s="210"/>
    </row>
    <row r="35" spans="1:35" ht="50.1" customHeight="1" x14ac:dyDescent="0.2">
      <c r="A35" s="196" t="s">
        <v>198</v>
      </c>
      <c r="B35" s="159"/>
      <c r="C35" s="190" t="s">
        <v>18</v>
      </c>
      <c r="D35" s="252">
        <v>33</v>
      </c>
      <c r="E35" s="190" t="s">
        <v>6</v>
      </c>
      <c r="F35" s="253">
        <v>91</v>
      </c>
      <c r="G35" s="189">
        <v>2</v>
      </c>
      <c r="H35" s="187">
        <v>66</v>
      </c>
      <c r="I35" s="187" t="s">
        <v>6</v>
      </c>
      <c r="J35" s="187">
        <v>2.5</v>
      </c>
      <c r="K35" s="190" t="s">
        <v>6</v>
      </c>
      <c r="M35" s="254" t="str">
        <f t="shared" si="6"/>
        <v>SOSPIRI OR   G09</v>
      </c>
      <c r="N35" s="187" t="str">
        <f t="shared" si="7"/>
        <v>G09</v>
      </c>
      <c r="O35" s="189">
        <f t="shared" si="8"/>
        <v>2</v>
      </c>
      <c r="P35" s="187">
        <f t="shared" si="9"/>
        <v>33</v>
      </c>
      <c r="Q35" s="255" t="s">
        <v>6</v>
      </c>
      <c r="AB35" s="215" t="str">
        <f>M49</f>
        <v>SOSPIRI ARGENT  S11</v>
      </c>
      <c r="AC35" s="3" t="s">
        <v>295</v>
      </c>
      <c r="AD35" s="201"/>
      <c r="AE35" s="201">
        <v>33</v>
      </c>
      <c r="AF35" s="201" t="s">
        <v>6</v>
      </c>
      <c r="AG35" s="216">
        <v>17.54</v>
      </c>
      <c r="AI35" s="210"/>
    </row>
    <row r="36" spans="1:35" ht="50.1" customHeight="1" x14ac:dyDescent="0.2">
      <c r="A36" s="196" t="s">
        <v>199</v>
      </c>
      <c r="B36" s="159"/>
      <c r="C36" s="190" t="s">
        <v>19</v>
      </c>
      <c r="D36" s="252">
        <v>33</v>
      </c>
      <c r="E36" s="190" t="s">
        <v>6</v>
      </c>
      <c r="F36" s="253">
        <v>77</v>
      </c>
      <c r="G36" s="189">
        <v>2</v>
      </c>
      <c r="H36" s="187">
        <v>66</v>
      </c>
      <c r="I36" s="187" t="s">
        <v>6</v>
      </c>
      <c r="J36" s="187">
        <v>2.5</v>
      </c>
      <c r="K36" s="190" t="s">
        <v>6</v>
      </c>
      <c r="M36" s="254" t="str">
        <f t="shared" si="6"/>
        <v>SOSPIRI OR   G10</v>
      </c>
      <c r="N36" s="187" t="str">
        <f t="shared" si="7"/>
        <v>G10</v>
      </c>
      <c r="O36" s="189">
        <f t="shared" si="8"/>
        <v>2</v>
      </c>
      <c r="P36" s="187">
        <f t="shared" si="9"/>
        <v>33</v>
      </c>
      <c r="Q36" s="255" t="s">
        <v>6</v>
      </c>
      <c r="AB36" s="215" t="str">
        <f t="shared" ref="AB36:AB42" si="11">M50</f>
        <v>SOSPIRI ARGENT  S12</v>
      </c>
      <c r="AC36" s="3" t="s">
        <v>296</v>
      </c>
      <c r="AD36" s="201"/>
      <c r="AE36" s="201">
        <v>33</v>
      </c>
      <c r="AF36" s="201" t="s">
        <v>6</v>
      </c>
      <c r="AG36" s="216">
        <v>17.54</v>
      </c>
      <c r="AI36" s="210"/>
    </row>
    <row r="37" spans="1:35" ht="50.1" customHeight="1" x14ac:dyDescent="0.2">
      <c r="A37" s="196" t="s">
        <v>200</v>
      </c>
      <c r="B37" s="159"/>
      <c r="C37" s="190" t="s">
        <v>20</v>
      </c>
      <c r="D37" s="252">
        <v>33</v>
      </c>
      <c r="E37" s="190" t="s">
        <v>6</v>
      </c>
      <c r="F37" s="253">
        <v>79</v>
      </c>
      <c r="G37" s="189">
        <v>2</v>
      </c>
      <c r="H37" s="187">
        <v>66</v>
      </c>
      <c r="I37" s="187" t="s">
        <v>6</v>
      </c>
      <c r="J37" s="187">
        <v>2.5</v>
      </c>
      <c r="K37" s="190" t="s">
        <v>6</v>
      </c>
      <c r="M37" s="254" t="str">
        <f t="shared" si="6"/>
        <v>SOSPIRI OR   G11</v>
      </c>
      <c r="N37" s="187" t="str">
        <f t="shared" si="7"/>
        <v>G11</v>
      </c>
      <c r="O37" s="189">
        <f t="shared" si="8"/>
        <v>2</v>
      </c>
      <c r="P37" s="187">
        <f t="shared" si="9"/>
        <v>33</v>
      </c>
      <c r="Q37" s="255" t="s">
        <v>6</v>
      </c>
      <c r="AB37" s="215" t="str">
        <f t="shared" si="11"/>
        <v>SOSPIRI ARGENT  S13</v>
      </c>
      <c r="AC37" s="3" t="s">
        <v>297</v>
      </c>
      <c r="AD37" s="201"/>
      <c r="AE37" s="201">
        <v>33</v>
      </c>
      <c r="AF37" s="201" t="s">
        <v>6</v>
      </c>
      <c r="AG37" s="216">
        <v>17.54</v>
      </c>
      <c r="AI37" s="210"/>
    </row>
    <row r="38" spans="1:35" ht="50.1" customHeight="1" x14ac:dyDescent="0.2">
      <c r="A38" s="196" t="s">
        <v>201</v>
      </c>
      <c r="B38" s="159"/>
      <c r="C38" s="190" t="s">
        <v>21</v>
      </c>
      <c r="D38" s="252">
        <v>33</v>
      </c>
      <c r="E38" s="190" t="s">
        <v>6</v>
      </c>
      <c r="F38" s="253">
        <v>80</v>
      </c>
      <c r="G38" s="189">
        <v>1</v>
      </c>
      <c r="H38" s="187">
        <v>33</v>
      </c>
      <c r="I38" s="187" t="s">
        <v>6</v>
      </c>
      <c r="J38" s="187">
        <v>2.5</v>
      </c>
      <c r="K38" s="190" t="s">
        <v>6</v>
      </c>
      <c r="M38" s="254" t="str">
        <f t="shared" si="6"/>
        <v>SOSPIRI OR   G12</v>
      </c>
      <c r="N38" s="187" t="str">
        <f t="shared" si="7"/>
        <v>G12</v>
      </c>
      <c r="O38" s="189">
        <f t="shared" si="8"/>
        <v>1</v>
      </c>
      <c r="P38" s="187">
        <f t="shared" si="9"/>
        <v>33</v>
      </c>
      <c r="Q38" s="255" t="s">
        <v>6</v>
      </c>
      <c r="AB38" s="215" t="str">
        <f t="shared" si="11"/>
        <v>SOSPIRI ARGENT  S14</v>
      </c>
      <c r="AC38" s="3" t="s">
        <v>298</v>
      </c>
      <c r="AD38" s="201"/>
      <c r="AE38" s="201">
        <v>33</v>
      </c>
      <c r="AF38" s="201" t="s">
        <v>6</v>
      </c>
      <c r="AG38" s="216">
        <v>17.54</v>
      </c>
      <c r="AI38" s="210"/>
    </row>
    <row r="39" spans="1:35" ht="50.1" customHeight="1" x14ac:dyDescent="0.2">
      <c r="A39" s="196" t="s">
        <v>202</v>
      </c>
      <c r="B39" s="159"/>
      <c r="C39" s="190" t="s">
        <v>23</v>
      </c>
      <c r="D39" s="252">
        <v>33</v>
      </c>
      <c r="E39" s="190" t="s">
        <v>6</v>
      </c>
      <c r="F39" s="253">
        <v>76</v>
      </c>
      <c r="G39" s="256">
        <v>3.0300000000000001E-2</v>
      </c>
      <c r="H39" s="187">
        <v>1</v>
      </c>
      <c r="I39" s="187" t="s">
        <v>6</v>
      </c>
      <c r="J39" s="187">
        <v>2.5</v>
      </c>
      <c r="K39" s="190" t="s">
        <v>6</v>
      </c>
      <c r="M39" s="254" t="str">
        <f t="shared" si="6"/>
        <v>SOSPIRI ARGENT  S01</v>
      </c>
      <c r="N39" s="187" t="str">
        <f t="shared" si="7"/>
        <v>S01</v>
      </c>
      <c r="O39" s="256">
        <f t="shared" si="8"/>
        <v>3.0300000000000001E-2</v>
      </c>
      <c r="P39" s="187">
        <f t="shared" si="9"/>
        <v>33</v>
      </c>
      <c r="Q39" s="255" t="s">
        <v>6</v>
      </c>
      <c r="AB39" s="215" t="str">
        <f t="shared" si="11"/>
        <v>SOSPIRI ARGENT  S15</v>
      </c>
      <c r="AC39" s="3" t="s">
        <v>299</v>
      </c>
      <c r="AD39" s="201"/>
      <c r="AE39" s="201">
        <v>33</v>
      </c>
      <c r="AF39" s="201" t="s">
        <v>6</v>
      </c>
      <c r="AG39" s="216">
        <v>17.54</v>
      </c>
      <c r="AI39" s="210"/>
    </row>
    <row r="40" spans="1:35" ht="50.1" customHeight="1" x14ac:dyDescent="0.2">
      <c r="A40" s="196" t="s">
        <v>203</v>
      </c>
      <c r="B40" s="159"/>
      <c r="C40" s="190" t="s">
        <v>24</v>
      </c>
      <c r="D40" s="252">
        <v>33</v>
      </c>
      <c r="E40" s="190" t="s">
        <v>6</v>
      </c>
      <c r="F40" s="253">
        <v>74</v>
      </c>
      <c r="G40" s="256">
        <v>6.0600000000000001E-2</v>
      </c>
      <c r="H40" s="187">
        <v>2</v>
      </c>
      <c r="I40" s="187" t="s">
        <v>6</v>
      </c>
      <c r="J40" s="187">
        <v>2.5</v>
      </c>
      <c r="K40" s="190" t="s">
        <v>6</v>
      </c>
      <c r="M40" s="254" t="str">
        <f t="shared" si="6"/>
        <v>SOSPIRI ARGENT  S02</v>
      </c>
      <c r="N40" s="187" t="str">
        <f t="shared" si="7"/>
        <v>S02</v>
      </c>
      <c r="O40" s="256">
        <f t="shared" si="8"/>
        <v>6.0600000000000001E-2</v>
      </c>
      <c r="P40" s="187">
        <f t="shared" si="9"/>
        <v>33</v>
      </c>
      <c r="Q40" s="255" t="s">
        <v>6</v>
      </c>
      <c r="AB40" s="215" t="str">
        <f t="shared" si="11"/>
        <v>SOSPIRI ARGENT  S16</v>
      </c>
      <c r="AC40" s="3" t="s">
        <v>300</v>
      </c>
      <c r="AD40" s="201"/>
      <c r="AE40" s="201">
        <v>33</v>
      </c>
      <c r="AF40" s="201" t="s">
        <v>6</v>
      </c>
      <c r="AG40" s="216">
        <v>17.54</v>
      </c>
      <c r="AI40" s="210"/>
    </row>
    <row r="41" spans="1:35" ht="50.1" customHeight="1" x14ac:dyDescent="0.2">
      <c r="A41" s="196" t="s">
        <v>204</v>
      </c>
      <c r="B41" s="159"/>
      <c r="C41" s="190" t="s">
        <v>25</v>
      </c>
      <c r="D41" s="252">
        <v>33</v>
      </c>
      <c r="E41" s="190" t="s">
        <v>6</v>
      </c>
      <c r="F41" s="253">
        <v>82</v>
      </c>
      <c r="G41" s="256">
        <v>3.0300000000000001E-2</v>
      </c>
      <c r="H41" s="187">
        <v>1</v>
      </c>
      <c r="I41" s="187" t="s">
        <v>6</v>
      </c>
      <c r="J41" s="187">
        <v>2.5</v>
      </c>
      <c r="K41" s="190" t="s">
        <v>6</v>
      </c>
      <c r="M41" s="254" t="str">
        <f t="shared" si="6"/>
        <v>SOSPIRI ARGENT  S03</v>
      </c>
      <c r="N41" s="187" t="str">
        <f t="shared" si="7"/>
        <v>S03</v>
      </c>
      <c r="O41" s="256">
        <f t="shared" si="8"/>
        <v>3.0300000000000001E-2</v>
      </c>
      <c r="P41" s="187">
        <f t="shared" si="9"/>
        <v>33</v>
      </c>
      <c r="Q41" s="255" t="s">
        <v>6</v>
      </c>
      <c r="AB41" s="215" t="str">
        <f t="shared" si="11"/>
        <v>SOSPIRI ARGENT  S17</v>
      </c>
      <c r="AC41" s="3" t="s">
        <v>273</v>
      </c>
      <c r="AD41" s="201"/>
      <c r="AE41" s="201">
        <v>33</v>
      </c>
      <c r="AF41" s="201" t="s">
        <v>6</v>
      </c>
      <c r="AG41" s="216">
        <v>17.54</v>
      </c>
      <c r="AI41" s="210"/>
    </row>
    <row r="42" spans="1:35" ht="50.1" customHeight="1" x14ac:dyDescent="0.2">
      <c r="A42" s="196" t="s">
        <v>205</v>
      </c>
      <c r="B42" s="159"/>
      <c r="C42" s="190" t="s">
        <v>26</v>
      </c>
      <c r="D42" s="252">
        <v>33</v>
      </c>
      <c r="E42" s="190" t="s">
        <v>6</v>
      </c>
      <c r="F42" s="253">
        <v>72</v>
      </c>
      <c r="G42" s="256">
        <v>0.2424</v>
      </c>
      <c r="H42" s="187">
        <v>8</v>
      </c>
      <c r="I42" s="187" t="s">
        <v>6</v>
      </c>
      <c r="J42" s="187">
        <v>2.5</v>
      </c>
      <c r="K42" s="190" t="s">
        <v>6</v>
      </c>
      <c r="M42" s="254" t="str">
        <f t="shared" si="6"/>
        <v>SOSPIRI ARGENT  S04</v>
      </c>
      <c r="N42" s="187" t="str">
        <f t="shared" si="7"/>
        <v>S04</v>
      </c>
      <c r="O42" s="256">
        <f t="shared" si="8"/>
        <v>0.2424</v>
      </c>
      <c r="P42" s="187">
        <f t="shared" si="9"/>
        <v>33</v>
      </c>
      <c r="Q42" s="255" t="s">
        <v>6</v>
      </c>
      <c r="AB42" s="215" t="str">
        <f t="shared" si="11"/>
        <v>SOSPIRI ARGENT  S18</v>
      </c>
      <c r="AC42" s="3" t="s">
        <v>301</v>
      </c>
      <c r="AD42" s="201"/>
      <c r="AE42" s="201">
        <v>33</v>
      </c>
      <c r="AF42" s="201" t="s">
        <v>6</v>
      </c>
      <c r="AG42" s="216">
        <v>17.54</v>
      </c>
      <c r="AI42" s="210"/>
    </row>
    <row r="43" spans="1:35" ht="50.1" customHeight="1" x14ac:dyDescent="0.2">
      <c r="A43" s="196" t="s">
        <v>206</v>
      </c>
      <c r="B43" s="159"/>
      <c r="C43" s="190" t="s">
        <v>27</v>
      </c>
      <c r="D43" s="252">
        <v>33</v>
      </c>
      <c r="E43" s="190" t="s">
        <v>6</v>
      </c>
      <c r="F43" s="253">
        <v>84</v>
      </c>
      <c r="G43" s="256">
        <v>3.0300000000000001E-2</v>
      </c>
      <c r="H43" s="187">
        <v>1</v>
      </c>
      <c r="I43" s="187" t="s">
        <v>6</v>
      </c>
      <c r="J43" s="187">
        <v>2.5</v>
      </c>
      <c r="K43" s="190" t="s">
        <v>6</v>
      </c>
      <c r="M43" s="254" t="str">
        <f t="shared" si="6"/>
        <v>SOSPIRI ARGENT  S05</v>
      </c>
      <c r="N43" s="187" t="str">
        <f t="shared" si="7"/>
        <v>S05</v>
      </c>
      <c r="O43" s="256">
        <f t="shared" si="8"/>
        <v>3.0300000000000001E-2</v>
      </c>
      <c r="P43" s="187">
        <f t="shared" si="9"/>
        <v>33</v>
      </c>
      <c r="Q43" s="255" t="s">
        <v>6</v>
      </c>
      <c r="AB43" s="215" t="str">
        <f>M57</f>
        <v>SOSPIRI ARGENT  S19</v>
      </c>
      <c r="AC43" s="3" t="s">
        <v>302</v>
      </c>
      <c r="AD43" s="201"/>
      <c r="AE43" s="201">
        <v>33</v>
      </c>
      <c r="AF43" s="201" t="s">
        <v>6</v>
      </c>
      <c r="AG43" s="216">
        <v>17.54</v>
      </c>
      <c r="AI43" s="210"/>
    </row>
    <row r="44" spans="1:35" ht="50.1" customHeight="1" x14ac:dyDescent="0.2">
      <c r="A44" s="196" t="s">
        <v>207</v>
      </c>
      <c r="B44" s="159"/>
      <c r="C44" s="190" t="s">
        <v>28</v>
      </c>
      <c r="D44" s="252">
        <v>33</v>
      </c>
      <c r="E44" s="190" t="s">
        <v>6</v>
      </c>
      <c r="F44" s="253">
        <v>73</v>
      </c>
      <c r="G44" s="256">
        <v>6.0600000000000001E-2</v>
      </c>
      <c r="H44" s="187">
        <v>2</v>
      </c>
      <c r="I44" s="187" t="s">
        <v>6</v>
      </c>
      <c r="J44" s="187">
        <v>2.5</v>
      </c>
      <c r="K44" s="190" t="s">
        <v>6</v>
      </c>
      <c r="M44" s="254" t="str">
        <f t="shared" si="6"/>
        <v>SOSPIRI ARGENT  S06</v>
      </c>
      <c r="N44" s="187" t="str">
        <f t="shared" si="7"/>
        <v>S06</v>
      </c>
      <c r="O44" s="256">
        <f t="shared" si="8"/>
        <v>6.0600000000000001E-2</v>
      </c>
      <c r="P44" s="187">
        <f t="shared" si="9"/>
        <v>33</v>
      </c>
      <c r="Q44" s="255" t="s">
        <v>6</v>
      </c>
      <c r="AB44" s="215" t="str">
        <f>M58</f>
        <v>SOSPIRI ARGENT  S20</v>
      </c>
      <c r="AC44" s="3" t="s">
        <v>303</v>
      </c>
      <c r="AD44" s="201"/>
      <c r="AE44" s="201">
        <v>33</v>
      </c>
      <c r="AF44" s="201" t="s">
        <v>6</v>
      </c>
      <c r="AG44" s="216">
        <v>17.54</v>
      </c>
      <c r="AI44" s="210"/>
    </row>
    <row r="45" spans="1:35" ht="50.1" customHeight="1" x14ac:dyDescent="0.2">
      <c r="A45" s="196" t="s">
        <v>208</v>
      </c>
      <c r="B45" s="159"/>
      <c r="C45" s="190" t="s">
        <v>29</v>
      </c>
      <c r="D45" s="252">
        <v>33</v>
      </c>
      <c r="E45" s="190" t="s">
        <v>6</v>
      </c>
      <c r="F45" s="253">
        <v>86</v>
      </c>
      <c r="G45" s="256">
        <v>3.0300000000000001E-2</v>
      </c>
      <c r="H45" s="187">
        <v>1</v>
      </c>
      <c r="I45" s="187" t="s">
        <v>6</v>
      </c>
      <c r="J45" s="187">
        <v>2.5</v>
      </c>
      <c r="K45" s="190" t="s">
        <v>6</v>
      </c>
      <c r="M45" s="254" t="str">
        <f t="shared" si="6"/>
        <v>SOSPIRI ARGENT  S07</v>
      </c>
      <c r="N45" s="187" t="str">
        <f t="shared" si="7"/>
        <v>S07</v>
      </c>
      <c r="O45" s="256">
        <f t="shared" si="8"/>
        <v>3.0300000000000001E-2</v>
      </c>
      <c r="P45" s="187">
        <f t="shared" si="9"/>
        <v>33</v>
      </c>
      <c r="Q45" s="255" t="s">
        <v>6</v>
      </c>
      <c r="AB45" s="215" t="str">
        <f t="shared" ref="AB45:AB54" si="12">M59</f>
        <v>SOSPIRI ARGENT  S21</v>
      </c>
      <c r="AC45" s="3" t="s">
        <v>304</v>
      </c>
      <c r="AD45" s="201"/>
      <c r="AE45" s="201">
        <v>33</v>
      </c>
      <c r="AF45" s="201" t="s">
        <v>6</v>
      </c>
      <c r="AG45" s="216">
        <v>17.54</v>
      </c>
      <c r="AI45" s="210"/>
    </row>
    <row r="46" spans="1:35" ht="50.1" customHeight="1" x14ac:dyDescent="0.2">
      <c r="A46" s="196" t="s">
        <v>209</v>
      </c>
      <c r="B46" s="159"/>
      <c r="C46" s="190" t="s">
        <v>30</v>
      </c>
      <c r="D46" s="252">
        <v>33</v>
      </c>
      <c r="E46" s="190" t="s">
        <v>6</v>
      </c>
      <c r="F46" s="253">
        <v>80</v>
      </c>
      <c r="G46" s="256">
        <v>3.0300000000000001E-2</v>
      </c>
      <c r="H46" s="187">
        <v>1</v>
      </c>
      <c r="I46" s="187" t="s">
        <v>6</v>
      </c>
      <c r="J46" s="187">
        <v>2.5</v>
      </c>
      <c r="K46" s="190" t="s">
        <v>6</v>
      </c>
      <c r="M46" s="254" t="str">
        <f t="shared" si="6"/>
        <v>SOSPIRI ARGENT  S08</v>
      </c>
      <c r="N46" s="187" t="str">
        <f t="shared" si="7"/>
        <v>S08</v>
      </c>
      <c r="O46" s="256">
        <f t="shared" si="8"/>
        <v>3.0300000000000001E-2</v>
      </c>
      <c r="P46" s="187">
        <f t="shared" si="9"/>
        <v>33</v>
      </c>
      <c r="Q46" s="255" t="s">
        <v>6</v>
      </c>
      <c r="AB46" s="215" t="str">
        <f t="shared" si="12"/>
        <v>SOSPIRI ARGENT  S22</v>
      </c>
      <c r="AC46" s="3" t="s">
        <v>305</v>
      </c>
      <c r="AD46" s="201"/>
      <c r="AE46" s="201">
        <v>33</v>
      </c>
      <c r="AF46" s="201" t="s">
        <v>6</v>
      </c>
      <c r="AG46" s="216">
        <v>17.54</v>
      </c>
      <c r="AI46" s="210"/>
    </row>
    <row r="47" spans="1:35" ht="50.1" customHeight="1" x14ac:dyDescent="0.2">
      <c r="A47" s="196" t="s">
        <v>210</v>
      </c>
      <c r="B47" s="159"/>
      <c r="C47" s="190" t="s">
        <v>31</v>
      </c>
      <c r="D47" s="252">
        <v>33</v>
      </c>
      <c r="E47" s="190" t="s">
        <v>6</v>
      </c>
      <c r="F47" s="253">
        <v>78</v>
      </c>
      <c r="G47" s="256">
        <v>0.1212</v>
      </c>
      <c r="H47" s="187">
        <v>4</v>
      </c>
      <c r="I47" s="187" t="s">
        <v>6</v>
      </c>
      <c r="J47" s="187">
        <v>2.5</v>
      </c>
      <c r="K47" s="190" t="s">
        <v>6</v>
      </c>
      <c r="M47" s="254" t="str">
        <f t="shared" si="6"/>
        <v>SOSPIRI ARGENT  S09</v>
      </c>
      <c r="N47" s="187" t="str">
        <f t="shared" si="7"/>
        <v>S09</v>
      </c>
      <c r="O47" s="256">
        <f t="shared" si="8"/>
        <v>0.1212</v>
      </c>
      <c r="P47" s="187">
        <f t="shared" si="9"/>
        <v>33</v>
      </c>
      <c r="Q47" s="255" t="s">
        <v>6</v>
      </c>
      <c r="AB47" s="215" t="str">
        <f t="shared" si="12"/>
        <v>SOSPIRI ARGENT  S23</v>
      </c>
      <c r="AC47" s="3" t="s">
        <v>275</v>
      </c>
      <c r="AD47" s="201"/>
      <c r="AE47" s="201">
        <v>33</v>
      </c>
      <c r="AF47" s="201" t="s">
        <v>6</v>
      </c>
      <c r="AG47" s="216">
        <v>17.54</v>
      </c>
      <c r="AI47" s="210"/>
    </row>
    <row r="48" spans="1:35" ht="50.1" customHeight="1" x14ac:dyDescent="0.2">
      <c r="A48" s="196" t="s">
        <v>211</v>
      </c>
      <c r="B48" s="159"/>
      <c r="C48" s="190" t="s">
        <v>32</v>
      </c>
      <c r="D48" s="252">
        <v>33</v>
      </c>
      <c r="E48" s="190" t="s">
        <v>6</v>
      </c>
      <c r="F48" s="253">
        <v>79</v>
      </c>
      <c r="G48" s="256">
        <v>3.0300000000000001E-2</v>
      </c>
      <c r="H48" s="187">
        <v>1</v>
      </c>
      <c r="I48" s="187" t="s">
        <v>6</v>
      </c>
      <c r="J48" s="187">
        <v>2.5</v>
      </c>
      <c r="K48" s="190" t="s">
        <v>6</v>
      </c>
      <c r="M48" s="254" t="str">
        <f t="shared" si="6"/>
        <v>SOSPIRI ARGENT  S10</v>
      </c>
      <c r="N48" s="187" t="str">
        <f t="shared" si="7"/>
        <v>S10</v>
      </c>
      <c r="O48" s="256">
        <f t="shared" si="8"/>
        <v>3.0300000000000001E-2</v>
      </c>
      <c r="P48" s="187">
        <f t="shared" si="9"/>
        <v>33</v>
      </c>
      <c r="Q48" s="255" t="s">
        <v>6</v>
      </c>
      <c r="AB48" s="215" t="str">
        <f t="shared" si="12"/>
        <v>SOSPIRI ARGENT  S24</v>
      </c>
      <c r="AC48" s="3" t="s">
        <v>306</v>
      </c>
      <c r="AD48" s="201"/>
      <c r="AE48" s="201">
        <v>33</v>
      </c>
      <c r="AF48" s="201" t="s">
        <v>6</v>
      </c>
      <c r="AG48" s="216">
        <v>17.54</v>
      </c>
      <c r="AI48" s="210"/>
    </row>
    <row r="49" spans="1:35" ht="50.1" customHeight="1" x14ac:dyDescent="0.2">
      <c r="A49" s="196" t="s">
        <v>212</v>
      </c>
      <c r="B49" s="159"/>
      <c r="C49" s="190" t="s">
        <v>33</v>
      </c>
      <c r="D49" s="252">
        <v>33</v>
      </c>
      <c r="E49" s="190" t="s">
        <v>6</v>
      </c>
      <c r="F49" s="253">
        <v>88</v>
      </c>
      <c r="G49" s="256">
        <v>3.0300000000000001E-2</v>
      </c>
      <c r="H49" s="187">
        <v>1</v>
      </c>
      <c r="I49" s="187" t="s">
        <v>6</v>
      </c>
      <c r="J49" s="187">
        <v>2.5</v>
      </c>
      <c r="K49" s="190" t="s">
        <v>6</v>
      </c>
      <c r="M49" s="254" t="str">
        <f t="shared" si="6"/>
        <v>SOSPIRI ARGENT  S11</v>
      </c>
      <c r="N49" s="187" t="str">
        <f t="shared" si="7"/>
        <v>S11</v>
      </c>
      <c r="O49" s="256">
        <f t="shared" si="8"/>
        <v>3.0300000000000001E-2</v>
      </c>
      <c r="P49" s="187">
        <f t="shared" si="9"/>
        <v>33</v>
      </c>
      <c r="Q49" s="255" t="s">
        <v>6</v>
      </c>
      <c r="AB49" s="215" t="str">
        <f t="shared" si="12"/>
        <v>SOSPIRI ARGENT  S25</v>
      </c>
      <c r="AC49" s="3" t="s">
        <v>278</v>
      </c>
      <c r="AD49" s="201"/>
      <c r="AE49" s="201">
        <v>33</v>
      </c>
      <c r="AF49" s="201" t="s">
        <v>6</v>
      </c>
      <c r="AG49" s="216">
        <v>17.54</v>
      </c>
      <c r="AI49" s="210"/>
    </row>
    <row r="50" spans="1:35" ht="50.1" customHeight="1" x14ac:dyDescent="0.2">
      <c r="A50" s="196" t="s">
        <v>213</v>
      </c>
      <c r="B50" s="159"/>
      <c r="C50" s="190" t="s">
        <v>34</v>
      </c>
      <c r="D50" s="252">
        <v>33</v>
      </c>
      <c r="E50" s="190" t="s">
        <v>6</v>
      </c>
      <c r="F50" s="253">
        <v>70</v>
      </c>
      <c r="G50" s="256">
        <v>3.0300000000000001E-2</v>
      </c>
      <c r="H50" s="187">
        <v>1</v>
      </c>
      <c r="I50" s="187" t="s">
        <v>6</v>
      </c>
      <c r="J50" s="187">
        <v>2.5</v>
      </c>
      <c r="K50" s="190" t="s">
        <v>6</v>
      </c>
      <c r="M50" s="254" t="str">
        <f t="shared" si="6"/>
        <v>SOSPIRI ARGENT  S12</v>
      </c>
      <c r="N50" s="187" t="str">
        <f t="shared" si="7"/>
        <v>S12</v>
      </c>
      <c r="O50" s="256">
        <f t="shared" si="8"/>
        <v>3.0300000000000001E-2</v>
      </c>
      <c r="P50" s="187">
        <f t="shared" si="9"/>
        <v>33</v>
      </c>
      <c r="Q50" s="255" t="s">
        <v>6</v>
      </c>
      <c r="AB50" s="215" t="str">
        <f t="shared" si="12"/>
        <v>SOSPIRI ARGENT  S26</v>
      </c>
      <c r="AC50" s="3" t="s">
        <v>307</v>
      </c>
      <c r="AD50" s="201"/>
      <c r="AE50" s="201">
        <v>33</v>
      </c>
      <c r="AF50" s="201" t="s">
        <v>6</v>
      </c>
      <c r="AG50" s="216">
        <v>17.54</v>
      </c>
      <c r="AI50" s="210"/>
    </row>
    <row r="51" spans="1:35" ht="50.1" customHeight="1" x14ac:dyDescent="0.2">
      <c r="A51" s="196" t="s">
        <v>214</v>
      </c>
      <c r="B51" s="159"/>
      <c r="C51" s="190" t="s">
        <v>35</v>
      </c>
      <c r="D51" s="252">
        <v>33</v>
      </c>
      <c r="E51" s="190" t="s">
        <v>6</v>
      </c>
      <c r="F51" s="253">
        <v>76</v>
      </c>
      <c r="G51" s="189">
        <v>2</v>
      </c>
      <c r="H51" s="187">
        <v>66</v>
      </c>
      <c r="I51" s="187" t="s">
        <v>6</v>
      </c>
      <c r="J51" s="187">
        <v>2.5</v>
      </c>
      <c r="K51" s="190" t="s">
        <v>6</v>
      </c>
      <c r="M51" s="254" t="str">
        <f t="shared" si="6"/>
        <v>SOSPIRI ARGENT  S13</v>
      </c>
      <c r="N51" s="187" t="str">
        <f t="shared" si="7"/>
        <v>S13</v>
      </c>
      <c r="O51" s="189">
        <f t="shared" si="8"/>
        <v>2</v>
      </c>
      <c r="P51" s="187">
        <f t="shared" si="9"/>
        <v>33</v>
      </c>
      <c r="Q51" s="255" t="s">
        <v>6</v>
      </c>
      <c r="AB51" s="215" t="str">
        <f t="shared" si="12"/>
        <v>SOSPIRI ARGENT  S27</v>
      </c>
      <c r="AC51" s="3" t="s">
        <v>308</v>
      </c>
      <c r="AD51" s="201"/>
      <c r="AE51" s="201">
        <v>33</v>
      </c>
      <c r="AF51" s="201" t="s">
        <v>6</v>
      </c>
      <c r="AG51" s="216">
        <v>17.54</v>
      </c>
      <c r="AI51" s="210"/>
    </row>
    <row r="52" spans="1:35" ht="50.1" customHeight="1" x14ac:dyDescent="0.2">
      <c r="A52" s="196" t="s">
        <v>215</v>
      </c>
      <c r="B52" s="159"/>
      <c r="C52" s="190" t="s">
        <v>36</v>
      </c>
      <c r="D52" s="252">
        <v>33</v>
      </c>
      <c r="E52" s="190" t="s">
        <v>6</v>
      </c>
      <c r="F52" s="253">
        <v>76</v>
      </c>
      <c r="G52" s="256">
        <v>0.2424</v>
      </c>
      <c r="H52" s="187">
        <v>8</v>
      </c>
      <c r="I52" s="187" t="s">
        <v>6</v>
      </c>
      <c r="J52" s="187">
        <v>2.5</v>
      </c>
      <c r="K52" s="190" t="s">
        <v>6</v>
      </c>
      <c r="M52" s="254" t="str">
        <f t="shared" si="6"/>
        <v>SOSPIRI ARGENT  S14</v>
      </c>
      <c r="N52" s="187" t="str">
        <f t="shared" si="7"/>
        <v>S14</v>
      </c>
      <c r="O52" s="256">
        <f t="shared" si="8"/>
        <v>0.2424</v>
      </c>
      <c r="P52" s="187">
        <f t="shared" si="9"/>
        <v>33</v>
      </c>
      <c r="Q52" s="255" t="s">
        <v>6</v>
      </c>
      <c r="AB52" s="215" t="str">
        <f t="shared" si="12"/>
        <v>SOSPIRI ARGENT  S28</v>
      </c>
      <c r="AC52" s="3" t="s">
        <v>309</v>
      </c>
      <c r="AD52" s="201"/>
      <c r="AE52" s="201">
        <v>33</v>
      </c>
      <c r="AF52" s="201" t="s">
        <v>6</v>
      </c>
      <c r="AG52" s="216">
        <v>17.54</v>
      </c>
      <c r="AI52" s="210"/>
    </row>
    <row r="53" spans="1:35" ht="50.1" customHeight="1" x14ac:dyDescent="0.2">
      <c r="A53" s="196" t="s">
        <v>216</v>
      </c>
      <c r="B53" s="159"/>
      <c r="C53" s="190" t="s">
        <v>37</v>
      </c>
      <c r="D53" s="252">
        <v>33</v>
      </c>
      <c r="E53" s="190" t="s">
        <v>6</v>
      </c>
      <c r="F53" s="253">
        <v>76</v>
      </c>
      <c r="G53" s="256">
        <v>6.0600000000000001E-2</v>
      </c>
      <c r="H53" s="187">
        <v>2</v>
      </c>
      <c r="I53" s="187" t="s">
        <v>6</v>
      </c>
      <c r="J53" s="187">
        <v>2.5</v>
      </c>
      <c r="K53" s="190" t="s">
        <v>6</v>
      </c>
      <c r="M53" s="254" t="str">
        <f t="shared" si="6"/>
        <v>SOSPIRI ARGENT  S15</v>
      </c>
      <c r="N53" s="187" t="str">
        <f t="shared" si="7"/>
        <v>S15</v>
      </c>
      <c r="O53" s="256">
        <f t="shared" si="8"/>
        <v>6.0600000000000001E-2</v>
      </c>
      <c r="P53" s="187">
        <f t="shared" si="9"/>
        <v>33</v>
      </c>
      <c r="Q53" s="255" t="s">
        <v>6</v>
      </c>
      <c r="AB53" s="215" t="str">
        <f t="shared" si="12"/>
        <v>SOSPIRI ARGENT  S29</v>
      </c>
      <c r="AC53" s="3" t="s">
        <v>310</v>
      </c>
      <c r="AD53" s="201"/>
      <c r="AE53" s="201">
        <v>33</v>
      </c>
      <c r="AF53" s="201" t="s">
        <v>6</v>
      </c>
      <c r="AG53" s="216">
        <v>17.54</v>
      </c>
      <c r="AI53" s="210"/>
    </row>
    <row r="54" spans="1:35" ht="50.1" customHeight="1" x14ac:dyDescent="0.2">
      <c r="A54" s="196" t="s">
        <v>217</v>
      </c>
      <c r="B54" s="159"/>
      <c r="C54" s="190" t="s">
        <v>38</v>
      </c>
      <c r="D54" s="252">
        <v>33</v>
      </c>
      <c r="E54" s="190" t="s">
        <v>6</v>
      </c>
      <c r="F54" s="253">
        <v>89</v>
      </c>
      <c r="G54" s="189">
        <v>2</v>
      </c>
      <c r="H54" s="187">
        <v>66</v>
      </c>
      <c r="I54" s="187" t="s">
        <v>6</v>
      </c>
      <c r="J54" s="187">
        <v>2.5</v>
      </c>
      <c r="K54" s="190" t="s">
        <v>6</v>
      </c>
      <c r="M54" s="254" t="str">
        <f t="shared" si="6"/>
        <v>SOSPIRI ARGENT  S16</v>
      </c>
      <c r="N54" s="187" t="str">
        <f t="shared" si="7"/>
        <v>S16</v>
      </c>
      <c r="O54" s="189">
        <f t="shared" si="8"/>
        <v>2</v>
      </c>
      <c r="P54" s="187">
        <f t="shared" si="9"/>
        <v>33</v>
      </c>
      <c r="Q54" s="255" t="s">
        <v>6</v>
      </c>
      <c r="AB54" s="215" t="str">
        <f t="shared" si="12"/>
        <v>SOSPIRI ARGENT  S30</v>
      </c>
      <c r="AC54" s="3" t="s">
        <v>311</v>
      </c>
      <c r="AD54" s="201"/>
      <c r="AE54" s="201">
        <v>33</v>
      </c>
      <c r="AF54" s="201" t="s">
        <v>6</v>
      </c>
      <c r="AG54" s="216">
        <v>17.54</v>
      </c>
      <c r="AI54" s="210"/>
    </row>
    <row r="55" spans="1:35" ht="50.1" customHeight="1" x14ac:dyDescent="0.2">
      <c r="A55" s="196" t="s">
        <v>218</v>
      </c>
      <c r="B55" s="159"/>
      <c r="C55" s="190" t="s">
        <v>39</v>
      </c>
      <c r="D55" s="252">
        <v>33</v>
      </c>
      <c r="E55" s="190" t="s">
        <v>6</v>
      </c>
      <c r="F55" s="253">
        <v>75</v>
      </c>
      <c r="G55" s="189">
        <v>2</v>
      </c>
      <c r="H55" s="187">
        <v>66</v>
      </c>
      <c r="I55" s="187" t="s">
        <v>6</v>
      </c>
      <c r="J55" s="187">
        <v>2.5</v>
      </c>
      <c r="K55" s="190" t="s">
        <v>6</v>
      </c>
      <c r="M55" s="254" t="str">
        <f t="shared" si="6"/>
        <v>SOSPIRI ARGENT  S17</v>
      </c>
      <c r="N55" s="187" t="str">
        <f t="shared" si="7"/>
        <v>S17</v>
      </c>
      <c r="O55" s="189">
        <f t="shared" si="8"/>
        <v>2</v>
      </c>
      <c r="P55" s="187">
        <f t="shared" si="9"/>
        <v>33</v>
      </c>
      <c r="Q55" s="255" t="s">
        <v>6</v>
      </c>
      <c r="AB55" s="215" t="str">
        <f>M69</f>
        <v>SOSPIRI ARGENT  S31</v>
      </c>
      <c r="AC55" s="3" t="s">
        <v>283</v>
      </c>
      <c r="AD55" s="201"/>
      <c r="AE55" s="201">
        <v>33</v>
      </c>
      <c r="AF55" s="201" t="s">
        <v>6</v>
      </c>
      <c r="AG55" s="216">
        <v>17.54</v>
      </c>
      <c r="AI55" s="210"/>
    </row>
    <row r="56" spans="1:35" ht="50.1" customHeight="1" x14ac:dyDescent="0.2">
      <c r="A56" s="196" t="s">
        <v>219</v>
      </c>
      <c r="B56" s="159"/>
      <c r="C56" s="190" t="s">
        <v>40</v>
      </c>
      <c r="D56" s="252">
        <v>33</v>
      </c>
      <c r="E56" s="190" t="s">
        <v>6</v>
      </c>
      <c r="F56" s="253">
        <v>75</v>
      </c>
      <c r="G56" s="256">
        <v>6.0600000000000001E-2</v>
      </c>
      <c r="H56" s="187">
        <v>2</v>
      </c>
      <c r="I56" s="187" t="s">
        <v>6</v>
      </c>
      <c r="J56" s="187">
        <v>2.5</v>
      </c>
      <c r="K56" s="190" t="s">
        <v>6</v>
      </c>
      <c r="M56" s="254" t="str">
        <f t="shared" si="6"/>
        <v>SOSPIRI ARGENT  S18</v>
      </c>
      <c r="N56" s="187" t="str">
        <f t="shared" si="7"/>
        <v>S18</v>
      </c>
      <c r="O56" s="256">
        <f t="shared" si="8"/>
        <v>6.0600000000000001E-2</v>
      </c>
      <c r="P56" s="187">
        <f t="shared" si="9"/>
        <v>33</v>
      </c>
      <c r="Q56" s="255" t="s">
        <v>6</v>
      </c>
      <c r="AB56" s="215" t="str">
        <f>M70</f>
        <v>SOSPIRI ARGENT  S32</v>
      </c>
      <c r="AC56" s="3" t="s">
        <v>312</v>
      </c>
      <c r="AD56" s="201"/>
      <c r="AE56" s="201">
        <v>33</v>
      </c>
      <c r="AF56" s="201" t="s">
        <v>6</v>
      </c>
      <c r="AG56" s="216">
        <v>17.54</v>
      </c>
      <c r="AI56" s="210"/>
    </row>
    <row r="57" spans="1:35" ht="50.1" customHeight="1" x14ac:dyDescent="0.2">
      <c r="A57" s="196" t="s">
        <v>220</v>
      </c>
      <c r="B57" s="159"/>
      <c r="C57" s="190" t="s">
        <v>41</v>
      </c>
      <c r="D57" s="252">
        <v>33</v>
      </c>
      <c r="E57" s="190" t="s">
        <v>6</v>
      </c>
      <c r="F57" s="253">
        <v>90</v>
      </c>
      <c r="G57" s="189">
        <v>2</v>
      </c>
      <c r="H57" s="187">
        <v>66</v>
      </c>
      <c r="I57" s="187" t="s">
        <v>6</v>
      </c>
      <c r="J57" s="187">
        <v>2.5</v>
      </c>
      <c r="K57" s="190" t="s">
        <v>6</v>
      </c>
      <c r="M57" s="254" t="str">
        <f t="shared" si="6"/>
        <v>SOSPIRI ARGENT  S19</v>
      </c>
      <c r="N57" s="187" t="str">
        <f t="shared" si="7"/>
        <v>S19</v>
      </c>
      <c r="O57" s="189">
        <f t="shared" si="8"/>
        <v>2</v>
      </c>
      <c r="P57" s="187">
        <f t="shared" si="9"/>
        <v>33</v>
      </c>
      <c r="Q57" s="255" t="s">
        <v>6</v>
      </c>
      <c r="AB57" s="215" t="str">
        <f t="shared" ref="AB57:AB67" si="13">M71</f>
        <v>SOSPIRI ARGENT  S33</v>
      </c>
      <c r="AC57" s="3" t="s">
        <v>313</v>
      </c>
      <c r="AD57" s="201"/>
      <c r="AE57" s="201">
        <v>33</v>
      </c>
      <c r="AF57" s="201" t="s">
        <v>6</v>
      </c>
      <c r="AG57" s="216">
        <v>17.54</v>
      </c>
      <c r="AI57" s="210"/>
    </row>
    <row r="58" spans="1:35" ht="50.1" customHeight="1" x14ac:dyDescent="0.2">
      <c r="A58" s="196" t="s">
        <v>221</v>
      </c>
      <c r="B58" s="159"/>
      <c r="C58" s="190" t="s">
        <v>42</v>
      </c>
      <c r="D58" s="252">
        <v>33</v>
      </c>
      <c r="E58" s="190" t="s">
        <v>6</v>
      </c>
      <c r="F58" s="253">
        <v>90</v>
      </c>
      <c r="G58" s="256">
        <v>0.2424</v>
      </c>
      <c r="H58" s="187">
        <v>8</v>
      </c>
      <c r="I58" s="187" t="s">
        <v>6</v>
      </c>
      <c r="J58" s="187">
        <v>2.5</v>
      </c>
      <c r="K58" s="190" t="s">
        <v>6</v>
      </c>
      <c r="M58" s="254" t="str">
        <f t="shared" si="6"/>
        <v>SOSPIRI ARGENT  S20</v>
      </c>
      <c r="N58" s="187" t="str">
        <f t="shared" si="7"/>
        <v>S20</v>
      </c>
      <c r="O58" s="256">
        <f t="shared" si="8"/>
        <v>0.2424</v>
      </c>
      <c r="P58" s="187">
        <f t="shared" si="9"/>
        <v>33</v>
      </c>
      <c r="Q58" s="255" t="s">
        <v>6</v>
      </c>
      <c r="AB58" s="215" t="str">
        <f t="shared" si="13"/>
        <v>SOSPIRI ARGENT  S34</v>
      </c>
      <c r="AC58" s="3" t="s">
        <v>314</v>
      </c>
      <c r="AD58" s="201"/>
      <c r="AE58" s="201">
        <v>33</v>
      </c>
      <c r="AF58" s="201" t="s">
        <v>6</v>
      </c>
      <c r="AG58" s="216">
        <v>17.54</v>
      </c>
      <c r="AI58" s="210"/>
    </row>
    <row r="59" spans="1:35" ht="50.1" customHeight="1" x14ac:dyDescent="0.2">
      <c r="A59" s="196" t="s">
        <v>222</v>
      </c>
      <c r="B59" s="159"/>
      <c r="C59" s="190" t="s">
        <v>43</v>
      </c>
      <c r="D59" s="252">
        <v>33</v>
      </c>
      <c r="E59" s="190" t="s">
        <v>6</v>
      </c>
      <c r="F59" s="253">
        <v>81</v>
      </c>
      <c r="G59" s="256">
        <v>6.0600000000000001E-2</v>
      </c>
      <c r="H59" s="187">
        <v>2</v>
      </c>
      <c r="I59" s="187" t="s">
        <v>6</v>
      </c>
      <c r="J59" s="187">
        <v>2.5</v>
      </c>
      <c r="K59" s="190" t="s">
        <v>6</v>
      </c>
      <c r="M59" s="254" t="str">
        <f t="shared" si="6"/>
        <v>SOSPIRI ARGENT  S21</v>
      </c>
      <c r="N59" s="187" t="str">
        <f t="shared" si="7"/>
        <v>S21</v>
      </c>
      <c r="O59" s="256">
        <f t="shared" si="8"/>
        <v>6.0600000000000001E-2</v>
      </c>
      <c r="P59" s="187">
        <f t="shared" si="9"/>
        <v>33</v>
      </c>
      <c r="Q59" s="255" t="s">
        <v>6</v>
      </c>
      <c r="AB59" s="215" t="str">
        <f t="shared" si="13"/>
        <v>SOSPIRI ARGENT  S35</v>
      </c>
      <c r="AC59" s="3" t="s">
        <v>315</v>
      </c>
      <c r="AD59" s="201"/>
      <c r="AE59" s="201">
        <v>33</v>
      </c>
      <c r="AF59" s="201" t="s">
        <v>6</v>
      </c>
      <c r="AG59" s="216">
        <v>17.54</v>
      </c>
      <c r="AI59" s="210"/>
    </row>
    <row r="60" spans="1:35" ht="50.1" customHeight="1" x14ac:dyDescent="0.2">
      <c r="A60" s="196" t="s">
        <v>223</v>
      </c>
      <c r="B60" s="159"/>
      <c r="C60" s="190" t="s">
        <v>44</v>
      </c>
      <c r="D60" s="252">
        <v>33</v>
      </c>
      <c r="E60" s="190" t="s">
        <v>6</v>
      </c>
      <c r="F60" s="253">
        <v>73</v>
      </c>
      <c r="G60" s="189">
        <v>2</v>
      </c>
      <c r="H60" s="187">
        <v>66</v>
      </c>
      <c r="I60" s="187" t="s">
        <v>6</v>
      </c>
      <c r="J60" s="187">
        <v>2.5</v>
      </c>
      <c r="K60" s="190" t="s">
        <v>6</v>
      </c>
      <c r="M60" s="254" t="str">
        <f t="shared" si="6"/>
        <v>SOSPIRI ARGENT  S22</v>
      </c>
      <c r="N60" s="187" t="str">
        <f t="shared" si="7"/>
        <v>S22</v>
      </c>
      <c r="O60" s="189">
        <f t="shared" si="8"/>
        <v>2</v>
      </c>
      <c r="P60" s="187">
        <f t="shared" si="9"/>
        <v>33</v>
      </c>
      <c r="Q60" s="255" t="s">
        <v>6</v>
      </c>
      <c r="AB60" s="215" t="str">
        <f t="shared" si="13"/>
        <v>SOSPIRI ARGENT  S36</v>
      </c>
      <c r="AC60" s="3" t="s">
        <v>316</v>
      </c>
      <c r="AD60" s="201"/>
      <c r="AE60" s="201">
        <v>33</v>
      </c>
      <c r="AF60" s="201" t="s">
        <v>6</v>
      </c>
      <c r="AG60" s="216">
        <v>17.54</v>
      </c>
      <c r="AI60" s="210"/>
    </row>
    <row r="61" spans="1:35" ht="50.1" customHeight="1" x14ac:dyDescent="0.2">
      <c r="A61" s="196" t="s">
        <v>224</v>
      </c>
      <c r="B61" s="159"/>
      <c r="C61" s="190" t="s">
        <v>45</v>
      </c>
      <c r="D61" s="252">
        <v>33</v>
      </c>
      <c r="E61" s="190" t="s">
        <v>6</v>
      </c>
      <c r="F61" s="253">
        <v>74</v>
      </c>
      <c r="G61" s="189">
        <v>2</v>
      </c>
      <c r="H61" s="187">
        <v>66</v>
      </c>
      <c r="I61" s="187" t="s">
        <v>6</v>
      </c>
      <c r="J61" s="187">
        <v>2.5</v>
      </c>
      <c r="K61" s="190" t="s">
        <v>6</v>
      </c>
      <c r="M61" s="254" t="str">
        <f t="shared" si="6"/>
        <v>SOSPIRI ARGENT  S23</v>
      </c>
      <c r="N61" s="187" t="str">
        <f t="shared" si="7"/>
        <v>S23</v>
      </c>
      <c r="O61" s="189">
        <f t="shared" si="8"/>
        <v>2</v>
      </c>
      <c r="P61" s="187">
        <f t="shared" si="9"/>
        <v>33</v>
      </c>
      <c r="Q61" s="255" t="s">
        <v>6</v>
      </c>
      <c r="AB61" s="215" t="str">
        <f t="shared" si="13"/>
        <v>SOSPIRI ARGENT  S37</v>
      </c>
      <c r="AC61" s="3" t="s">
        <v>317</v>
      </c>
      <c r="AD61" s="201"/>
      <c r="AE61" s="201">
        <v>33</v>
      </c>
      <c r="AF61" s="201" t="s">
        <v>6</v>
      </c>
      <c r="AG61" s="216">
        <v>17.54</v>
      </c>
      <c r="AI61" s="210"/>
    </row>
    <row r="62" spans="1:35" ht="50.1" customHeight="1" x14ac:dyDescent="0.2">
      <c r="A62" s="196" t="s">
        <v>225</v>
      </c>
      <c r="B62" s="159"/>
      <c r="C62" s="190" t="s">
        <v>46</v>
      </c>
      <c r="D62" s="252">
        <v>33</v>
      </c>
      <c r="E62" s="190" t="s">
        <v>6</v>
      </c>
      <c r="F62" s="253">
        <v>74</v>
      </c>
      <c r="G62" s="256">
        <v>0.48480000000000001</v>
      </c>
      <c r="H62" s="187">
        <v>16</v>
      </c>
      <c r="I62" s="187" t="s">
        <v>6</v>
      </c>
      <c r="J62" s="187">
        <v>2.5</v>
      </c>
      <c r="K62" s="190" t="s">
        <v>6</v>
      </c>
      <c r="M62" s="254" t="str">
        <f t="shared" si="6"/>
        <v>SOSPIRI ARGENT  S24</v>
      </c>
      <c r="N62" s="187" t="str">
        <f t="shared" si="7"/>
        <v>S24</v>
      </c>
      <c r="O62" s="256">
        <f t="shared" si="8"/>
        <v>0.48480000000000001</v>
      </c>
      <c r="P62" s="187">
        <f t="shared" si="9"/>
        <v>33</v>
      </c>
      <c r="Q62" s="255" t="s">
        <v>6</v>
      </c>
      <c r="AB62" s="215" t="str">
        <f t="shared" si="13"/>
        <v>SOSPIRI ARGENT  S38</v>
      </c>
      <c r="AC62" s="3" t="s">
        <v>318</v>
      </c>
      <c r="AD62" s="201"/>
      <c r="AE62" s="201">
        <v>33</v>
      </c>
      <c r="AF62" s="201" t="s">
        <v>6</v>
      </c>
      <c r="AG62" s="216">
        <v>17.54</v>
      </c>
      <c r="AI62" s="210"/>
    </row>
    <row r="63" spans="1:35" ht="50.1" customHeight="1" x14ac:dyDescent="0.2">
      <c r="A63" s="196" t="s">
        <v>226</v>
      </c>
      <c r="B63" s="159"/>
      <c r="C63" s="190" t="s">
        <v>47</v>
      </c>
      <c r="D63" s="252">
        <v>33</v>
      </c>
      <c r="E63" s="190" t="s">
        <v>6</v>
      </c>
      <c r="F63" s="253">
        <v>84</v>
      </c>
      <c r="G63" s="189">
        <v>2</v>
      </c>
      <c r="H63" s="187">
        <v>66</v>
      </c>
      <c r="I63" s="187" t="s">
        <v>6</v>
      </c>
      <c r="J63" s="187">
        <v>2.5</v>
      </c>
      <c r="K63" s="190" t="s">
        <v>6</v>
      </c>
      <c r="M63" s="254" t="str">
        <f t="shared" si="6"/>
        <v>SOSPIRI ARGENT  S25</v>
      </c>
      <c r="N63" s="187" t="str">
        <f t="shared" si="7"/>
        <v>S25</v>
      </c>
      <c r="O63" s="189">
        <f t="shared" si="8"/>
        <v>2</v>
      </c>
      <c r="P63" s="187">
        <f t="shared" si="9"/>
        <v>33</v>
      </c>
      <c r="Q63" s="255" t="s">
        <v>6</v>
      </c>
      <c r="AB63" s="215" t="str">
        <f t="shared" si="13"/>
        <v>SOSPIRI ARGENT  S39</v>
      </c>
      <c r="AC63" s="3" t="s">
        <v>319</v>
      </c>
      <c r="AD63" s="201"/>
      <c r="AE63" s="201">
        <v>33</v>
      </c>
      <c r="AF63" s="201" t="s">
        <v>6</v>
      </c>
      <c r="AG63" s="216">
        <v>17.54</v>
      </c>
      <c r="AI63" s="210"/>
    </row>
    <row r="64" spans="1:35" ht="50.1" customHeight="1" x14ac:dyDescent="0.2">
      <c r="A64" s="196" t="s">
        <v>227</v>
      </c>
      <c r="B64" s="159"/>
      <c r="C64" s="190" t="s">
        <v>48</v>
      </c>
      <c r="D64" s="252">
        <v>33</v>
      </c>
      <c r="E64" s="190" t="s">
        <v>6</v>
      </c>
      <c r="F64" s="253">
        <v>84</v>
      </c>
      <c r="G64" s="256">
        <v>0.48480000000000001</v>
      </c>
      <c r="H64" s="187">
        <v>16</v>
      </c>
      <c r="I64" s="187" t="s">
        <v>6</v>
      </c>
      <c r="J64" s="187">
        <v>2.5</v>
      </c>
      <c r="K64" s="190" t="s">
        <v>6</v>
      </c>
      <c r="M64" s="254" t="str">
        <f t="shared" si="6"/>
        <v>SOSPIRI ARGENT  S26</v>
      </c>
      <c r="N64" s="187" t="str">
        <f t="shared" si="7"/>
        <v>S26</v>
      </c>
      <c r="O64" s="256">
        <f t="shared" si="8"/>
        <v>0.48480000000000001</v>
      </c>
      <c r="P64" s="187">
        <f t="shared" si="9"/>
        <v>33</v>
      </c>
      <c r="Q64" s="255" t="s">
        <v>6</v>
      </c>
      <c r="AB64" s="215" t="str">
        <f t="shared" si="13"/>
        <v>SOSPIRI ARGENT  S40</v>
      </c>
      <c r="AC64" s="3" t="s">
        <v>277</v>
      </c>
      <c r="AD64" s="201"/>
      <c r="AE64" s="201">
        <v>33</v>
      </c>
      <c r="AF64" s="201" t="s">
        <v>6</v>
      </c>
      <c r="AG64" s="216">
        <v>17.54</v>
      </c>
      <c r="AI64" s="210"/>
    </row>
    <row r="65" spans="1:35" ht="50.1" customHeight="1" x14ac:dyDescent="0.2">
      <c r="A65" s="196" t="s">
        <v>228</v>
      </c>
      <c r="B65" s="159"/>
      <c r="C65" s="190" t="s">
        <v>49</v>
      </c>
      <c r="D65" s="252">
        <v>33</v>
      </c>
      <c r="E65" s="190" t="s">
        <v>6</v>
      </c>
      <c r="F65" s="253">
        <v>73</v>
      </c>
      <c r="G65" s="256">
        <v>0.48480000000000001</v>
      </c>
      <c r="H65" s="187">
        <v>16</v>
      </c>
      <c r="I65" s="187" t="s">
        <v>6</v>
      </c>
      <c r="J65" s="187">
        <v>2.5</v>
      </c>
      <c r="K65" s="190" t="s">
        <v>6</v>
      </c>
      <c r="M65" s="254" t="str">
        <f t="shared" si="6"/>
        <v>SOSPIRI ARGENT  S27</v>
      </c>
      <c r="N65" s="187" t="str">
        <f t="shared" si="7"/>
        <v>S27</v>
      </c>
      <c r="O65" s="256">
        <f t="shared" si="8"/>
        <v>0.48480000000000001</v>
      </c>
      <c r="P65" s="187">
        <f t="shared" si="9"/>
        <v>33</v>
      </c>
      <c r="Q65" s="255" t="s">
        <v>6</v>
      </c>
      <c r="AB65" s="215" t="str">
        <f t="shared" si="13"/>
        <v>SOSPIRI ARGENT  S41</v>
      </c>
      <c r="AC65" s="3" t="s">
        <v>320</v>
      </c>
      <c r="AD65" s="201"/>
      <c r="AE65" s="201">
        <v>33</v>
      </c>
      <c r="AF65" s="201" t="s">
        <v>6</v>
      </c>
      <c r="AG65" s="216">
        <v>17.54</v>
      </c>
      <c r="AI65" s="210"/>
    </row>
    <row r="66" spans="1:35" ht="50.1" customHeight="1" x14ac:dyDescent="0.2">
      <c r="A66" s="196" t="s">
        <v>229</v>
      </c>
      <c r="B66" s="159"/>
      <c r="C66" s="190" t="s">
        <v>50</v>
      </c>
      <c r="D66" s="252">
        <v>33</v>
      </c>
      <c r="E66" s="190" t="s">
        <v>6</v>
      </c>
      <c r="F66" s="253">
        <v>72</v>
      </c>
      <c r="G66" s="189">
        <v>2</v>
      </c>
      <c r="H66" s="187">
        <v>66</v>
      </c>
      <c r="I66" s="187" t="s">
        <v>6</v>
      </c>
      <c r="J66" s="187">
        <v>2.5</v>
      </c>
      <c r="K66" s="190" t="s">
        <v>6</v>
      </c>
      <c r="M66" s="254" t="str">
        <f t="shared" si="6"/>
        <v>SOSPIRI ARGENT  S28</v>
      </c>
      <c r="N66" s="187" t="str">
        <f t="shared" si="7"/>
        <v>S28</v>
      </c>
      <c r="O66" s="189">
        <f t="shared" si="8"/>
        <v>2</v>
      </c>
      <c r="P66" s="187">
        <f t="shared" si="9"/>
        <v>33</v>
      </c>
      <c r="Q66" s="255" t="s">
        <v>6</v>
      </c>
      <c r="AB66" s="215" t="str">
        <f t="shared" si="13"/>
        <v>SOSPIRI ARGENT  S42</v>
      </c>
      <c r="AC66" s="3" t="s">
        <v>321</v>
      </c>
      <c r="AD66" s="201"/>
      <c r="AE66" s="201">
        <v>33</v>
      </c>
      <c r="AF66" s="201" t="s">
        <v>6</v>
      </c>
      <c r="AG66" s="216">
        <v>17.54</v>
      </c>
      <c r="AI66" s="210"/>
    </row>
    <row r="67" spans="1:35" ht="50.1" customHeight="1" x14ac:dyDescent="0.2">
      <c r="A67" s="196" t="s">
        <v>230</v>
      </c>
      <c r="B67" s="159"/>
      <c r="C67" s="190" t="s">
        <v>51</v>
      </c>
      <c r="D67" s="252">
        <v>33</v>
      </c>
      <c r="E67" s="190" t="s">
        <v>6</v>
      </c>
      <c r="F67" s="253">
        <v>72</v>
      </c>
      <c r="G67" s="256">
        <v>3.0300000000000001E-2</v>
      </c>
      <c r="H67" s="187">
        <v>1</v>
      </c>
      <c r="I67" s="187" t="s">
        <v>6</v>
      </c>
      <c r="J67" s="187">
        <v>2.5</v>
      </c>
      <c r="K67" s="190" t="s">
        <v>6</v>
      </c>
      <c r="M67" s="254" t="str">
        <f t="shared" si="6"/>
        <v>SOSPIRI ARGENT  S29</v>
      </c>
      <c r="N67" s="187" t="str">
        <f t="shared" si="7"/>
        <v>S29</v>
      </c>
      <c r="O67" s="256">
        <f t="shared" si="8"/>
        <v>3.0300000000000001E-2</v>
      </c>
      <c r="P67" s="187">
        <f t="shared" si="9"/>
        <v>33</v>
      </c>
      <c r="Q67" s="255" t="s">
        <v>6</v>
      </c>
      <c r="AB67" s="215" t="str">
        <f t="shared" si="13"/>
        <v>SOSPIRI ARGENT  S43</v>
      </c>
      <c r="AC67" s="3" t="s">
        <v>322</v>
      </c>
      <c r="AD67" s="201"/>
      <c r="AE67" s="201">
        <v>33</v>
      </c>
      <c r="AF67" s="201" t="s">
        <v>6</v>
      </c>
      <c r="AG67" s="216">
        <v>17.54</v>
      </c>
      <c r="AI67" s="210"/>
    </row>
    <row r="68" spans="1:35" ht="50.1" customHeight="1" x14ac:dyDescent="0.2">
      <c r="A68" s="196" t="s">
        <v>231</v>
      </c>
      <c r="B68" s="159"/>
      <c r="C68" s="190" t="s">
        <v>52</v>
      </c>
      <c r="D68" s="252">
        <v>33</v>
      </c>
      <c r="E68" s="190" t="s">
        <v>6</v>
      </c>
      <c r="F68" s="253">
        <v>71</v>
      </c>
      <c r="G68" s="256">
        <v>3.0300000000000001E-2</v>
      </c>
      <c r="H68" s="187">
        <v>1</v>
      </c>
      <c r="I68" s="187" t="s">
        <v>6</v>
      </c>
      <c r="J68" s="187">
        <v>2.5</v>
      </c>
      <c r="K68" s="190" t="s">
        <v>6</v>
      </c>
      <c r="M68" s="254" t="str">
        <f t="shared" si="6"/>
        <v>SOSPIRI ARGENT  S30</v>
      </c>
      <c r="N68" s="187" t="str">
        <f t="shared" si="7"/>
        <v>S30</v>
      </c>
      <c r="O68" s="256">
        <f t="shared" si="8"/>
        <v>3.0300000000000001E-2</v>
      </c>
      <c r="P68" s="187">
        <f t="shared" si="9"/>
        <v>33</v>
      </c>
      <c r="Q68" s="255" t="s">
        <v>6</v>
      </c>
      <c r="AB68" s="215" t="str">
        <f>M82</f>
        <v>SOSPIRI ARGENT  S44</v>
      </c>
      <c r="AC68" s="3" t="s">
        <v>323</v>
      </c>
      <c r="AD68" s="201"/>
      <c r="AE68" s="201">
        <v>33</v>
      </c>
      <c r="AF68" s="201" t="s">
        <v>6</v>
      </c>
      <c r="AG68" s="216">
        <v>17.54</v>
      </c>
      <c r="AI68" s="210"/>
    </row>
    <row r="69" spans="1:35" ht="50.1" customHeight="1" x14ac:dyDescent="0.2">
      <c r="A69" s="196" t="s">
        <v>232</v>
      </c>
      <c r="B69" s="159"/>
      <c r="C69" s="190" t="s">
        <v>53</v>
      </c>
      <c r="D69" s="252">
        <v>33</v>
      </c>
      <c r="E69" s="190" t="s">
        <v>6</v>
      </c>
      <c r="F69" s="253">
        <v>79</v>
      </c>
      <c r="G69" s="189">
        <v>2</v>
      </c>
      <c r="H69" s="187">
        <v>66</v>
      </c>
      <c r="I69" s="187" t="s">
        <v>6</v>
      </c>
      <c r="J69" s="187">
        <v>2.5</v>
      </c>
      <c r="K69" s="190" t="s">
        <v>6</v>
      </c>
      <c r="M69" s="254" t="str">
        <f t="shared" si="6"/>
        <v>SOSPIRI ARGENT  S31</v>
      </c>
      <c r="N69" s="187" t="str">
        <f t="shared" si="7"/>
        <v>S31</v>
      </c>
      <c r="O69" s="189">
        <f t="shared" si="8"/>
        <v>2</v>
      </c>
      <c r="P69" s="187">
        <f t="shared" si="9"/>
        <v>33</v>
      </c>
      <c r="Q69" s="255" t="s">
        <v>6</v>
      </c>
      <c r="AB69" s="215" t="str">
        <f>M83</f>
        <v>SOSPIRI ARGENT  S45</v>
      </c>
      <c r="AC69" s="3" t="s">
        <v>324</v>
      </c>
      <c r="AD69" s="201"/>
      <c r="AE69" s="201">
        <v>33</v>
      </c>
      <c r="AF69" s="201" t="s">
        <v>6</v>
      </c>
      <c r="AG69" s="216">
        <v>17.54</v>
      </c>
      <c r="AI69" s="210"/>
    </row>
    <row r="70" spans="1:35" ht="50.1" customHeight="1" x14ac:dyDescent="0.2">
      <c r="A70" s="196" t="s">
        <v>233</v>
      </c>
      <c r="B70" s="159"/>
      <c r="C70" s="190" t="s">
        <v>54</v>
      </c>
      <c r="D70" s="252">
        <v>33</v>
      </c>
      <c r="E70" s="190" t="s">
        <v>6</v>
      </c>
      <c r="F70" s="253">
        <v>79</v>
      </c>
      <c r="G70" s="256">
        <v>0.48480000000000001</v>
      </c>
      <c r="H70" s="187">
        <v>16</v>
      </c>
      <c r="I70" s="187" t="s">
        <v>6</v>
      </c>
      <c r="J70" s="187">
        <v>2.5</v>
      </c>
      <c r="K70" s="190" t="s">
        <v>6</v>
      </c>
      <c r="M70" s="254" t="str">
        <f t="shared" si="6"/>
        <v>SOSPIRI ARGENT  S32</v>
      </c>
      <c r="N70" s="187" t="str">
        <f t="shared" si="7"/>
        <v>S32</v>
      </c>
      <c r="O70" s="256">
        <f t="shared" si="8"/>
        <v>0.48480000000000001</v>
      </c>
      <c r="P70" s="187">
        <f t="shared" si="9"/>
        <v>33</v>
      </c>
      <c r="Q70" s="255" t="s">
        <v>6</v>
      </c>
      <c r="AB70" s="215" t="str">
        <f t="shared" ref="AB70:AB73" si="14">M84</f>
        <v>SOSPIRI ARGENT  S46</v>
      </c>
      <c r="AC70" s="3" t="s">
        <v>280</v>
      </c>
      <c r="AD70" s="201"/>
      <c r="AE70" s="201">
        <v>33</v>
      </c>
      <c r="AF70" s="201" t="s">
        <v>6</v>
      </c>
      <c r="AG70" s="216">
        <v>17.54</v>
      </c>
      <c r="AI70" s="210"/>
    </row>
    <row r="71" spans="1:35" ht="50.1" customHeight="1" x14ac:dyDescent="0.2">
      <c r="A71" s="196" t="s">
        <v>234</v>
      </c>
      <c r="B71" s="159"/>
      <c r="C71" s="190" t="s">
        <v>55</v>
      </c>
      <c r="D71" s="252">
        <v>33</v>
      </c>
      <c r="E71" s="190" t="s">
        <v>6</v>
      </c>
      <c r="F71" s="253">
        <v>78</v>
      </c>
      <c r="G71" s="189">
        <v>2</v>
      </c>
      <c r="H71" s="187">
        <v>66</v>
      </c>
      <c r="I71" s="187" t="s">
        <v>6</v>
      </c>
      <c r="J71" s="187">
        <v>2.5</v>
      </c>
      <c r="K71" s="190" t="s">
        <v>6</v>
      </c>
      <c r="M71" s="254" t="str">
        <f t="shared" si="6"/>
        <v>SOSPIRI ARGENT  S33</v>
      </c>
      <c r="N71" s="187" t="str">
        <f t="shared" si="7"/>
        <v>S33</v>
      </c>
      <c r="O71" s="189">
        <f t="shared" si="8"/>
        <v>2</v>
      </c>
      <c r="P71" s="187">
        <f t="shared" si="9"/>
        <v>33</v>
      </c>
      <c r="Q71" s="255" t="s">
        <v>6</v>
      </c>
      <c r="AB71" s="215" t="str">
        <f t="shared" si="14"/>
        <v>SOSPIRI ARGENT  S47</v>
      </c>
      <c r="AC71" s="3" t="s">
        <v>325</v>
      </c>
      <c r="AD71" s="201"/>
      <c r="AE71" s="201">
        <v>33</v>
      </c>
      <c r="AF71" s="201" t="s">
        <v>6</v>
      </c>
      <c r="AG71" s="216">
        <v>17.54</v>
      </c>
      <c r="AI71" s="210"/>
    </row>
    <row r="72" spans="1:35" ht="50.1" customHeight="1" x14ac:dyDescent="0.2">
      <c r="A72" s="196" t="s">
        <v>235</v>
      </c>
      <c r="B72" s="159"/>
      <c r="C72" s="190" t="s">
        <v>56</v>
      </c>
      <c r="D72" s="252">
        <v>33</v>
      </c>
      <c r="E72" s="190" t="s">
        <v>6</v>
      </c>
      <c r="F72" s="253">
        <v>80</v>
      </c>
      <c r="G72" s="189">
        <v>2</v>
      </c>
      <c r="H72" s="187">
        <v>66</v>
      </c>
      <c r="I72" s="187" t="s">
        <v>6</v>
      </c>
      <c r="J72" s="187">
        <v>2.5</v>
      </c>
      <c r="K72" s="190" t="s">
        <v>6</v>
      </c>
      <c r="M72" s="254" t="str">
        <f t="shared" si="6"/>
        <v>SOSPIRI ARGENT  S34</v>
      </c>
      <c r="N72" s="187" t="str">
        <f t="shared" si="7"/>
        <v>S34</v>
      </c>
      <c r="O72" s="189">
        <f t="shared" si="8"/>
        <v>2</v>
      </c>
      <c r="P72" s="187">
        <f t="shared" si="9"/>
        <v>33</v>
      </c>
      <c r="Q72" s="255" t="s">
        <v>6</v>
      </c>
      <c r="AB72" s="215" t="str">
        <f t="shared" si="14"/>
        <v>SOSPIRI ARGENT  S48</v>
      </c>
      <c r="AC72" s="3" t="s">
        <v>326</v>
      </c>
      <c r="AD72" s="201"/>
      <c r="AE72" s="201">
        <v>33</v>
      </c>
      <c r="AF72" s="201" t="s">
        <v>6</v>
      </c>
      <c r="AG72" s="216">
        <v>17.54</v>
      </c>
      <c r="AI72" s="210"/>
    </row>
    <row r="73" spans="1:35" ht="50.1" customHeight="1" x14ac:dyDescent="0.2">
      <c r="A73" s="196" t="s">
        <v>236</v>
      </c>
      <c r="B73" s="159"/>
      <c r="C73" s="190" t="s">
        <v>57</v>
      </c>
      <c r="D73" s="252">
        <v>33</v>
      </c>
      <c r="E73" s="190" t="s">
        <v>6</v>
      </c>
      <c r="F73" s="253">
        <v>80</v>
      </c>
      <c r="G73" s="256">
        <v>0.2424</v>
      </c>
      <c r="H73" s="187">
        <v>8</v>
      </c>
      <c r="I73" s="187" t="s">
        <v>6</v>
      </c>
      <c r="J73" s="187">
        <v>2.5</v>
      </c>
      <c r="K73" s="190" t="s">
        <v>6</v>
      </c>
      <c r="M73" s="254" t="str">
        <f t="shared" si="6"/>
        <v>SOSPIRI ARGENT  S35</v>
      </c>
      <c r="N73" s="187" t="str">
        <f t="shared" si="7"/>
        <v>S35</v>
      </c>
      <c r="O73" s="256">
        <f t="shared" si="8"/>
        <v>0.2424</v>
      </c>
      <c r="P73" s="187">
        <f t="shared" si="9"/>
        <v>33</v>
      </c>
      <c r="Q73" s="255" t="s">
        <v>6</v>
      </c>
      <c r="AB73" s="215" t="str">
        <f t="shared" si="14"/>
        <v>SOSPIRI ARGENT  S49</v>
      </c>
      <c r="AC73" s="3" t="s">
        <v>327</v>
      </c>
      <c r="AD73" s="201"/>
      <c r="AE73" s="201">
        <v>33</v>
      </c>
      <c r="AF73" s="201" t="s">
        <v>6</v>
      </c>
      <c r="AG73" s="216">
        <v>17.54</v>
      </c>
      <c r="AI73" s="210"/>
    </row>
    <row r="74" spans="1:35" ht="50.1" customHeight="1" x14ac:dyDescent="0.2">
      <c r="A74" s="196" t="s">
        <v>237</v>
      </c>
      <c r="B74" s="159"/>
      <c r="C74" s="190" t="s">
        <v>58</v>
      </c>
      <c r="D74" s="252">
        <v>33</v>
      </c>
      <c r="E74" s="190" t="s">
        <v>6</v>
      </c>
      <c r="F74" s="253">
        <v>80</v>
      </c>
      <c r="G74" s="256">
        <v>6.0600000000000001E-2</v>
      </c>
      <c r="H74" s="187">
        <v>2</v>
      </c>
      <c r="I74" s="187" t="s">
        <v>6</v>
      </c>
      <c r="J74" s="187">
        <v>2.5</v>
      </c>
      <c r="K74" s="190" t="s">
        <v>6</v>
      </c>
      <c r="M74" s="254" t="str">
        <f t="shared" si="6"/>
        <v>SOSPIRI ARGENT  S36</v>
      </c>
      <c r="N74" s="187" t="str">
        <f t="shared" si="7"/>
        <v>S36</v>
      </c>
      <c r="O74" s="256">
        <f t="shared" si="8"/>
        <v>6.0600000000000001E-2</v>
      </c>
      <c r="P74" s="187">
        <f t="shared" si="9"/>
        <v>33</v>
      </c>
      <c r="Q74" s="255" t="s">
        <v>6</v>
      </c>
      <c r="AB74" s="215" t="str">
        <f>M88</f>
        <v>SOSPIRI ARGENT  S50</v>
      </c>
      <c r="AC74" s="3" t="s">
        <v>328</v>
      </c>
      <c r="AD74" s="201"/>
      <c r="AE74" s="201">
        <v>33</v>
      </c>
      <c r="AF74" s="201" t="s">
        <v>6</v>
      </c>
      <c r="AG74" s="216">
        <v>17.54</v>
      </c>
      <c r="AI74" s="210"/>
    </row>
    <row r="75" spans="1:35" ht="50.1" customHeight="1" x14ac:dyDescent="0.2">
      <c r="A75" s="196" t="s">
        <v>238</v>
      </c>
      <c r="B75" s="159"/>
      <c r="C75" s="190" t="s">
        <v>59</v>
      </c>
      <c r="D75" s="252">
        <v>33</v>
      </c>
      <c r="E75" s="190" t="s">
        <v>6</v>
      </c>
      <c r="F75" s="253">
        <v>86</v>
      </c>
      <c r="G75" s="189">
        <v>2</v>
      </c>
      <c r="H75" s="187">
        <v>66</v>
      </c>
      <c r="I75" s="187" t="s">
        <v>6</v>
      </c>
      <c r="J75" s="187">
        <v>2.5</v>
      </c>
      <c r="K75" s="190" t="s">
        <v>6</v>
      </c>
      <c r="M75" s="254" t="str">
        <f t="shared" si="6"/>
        <v>SOSPIRI ARGENT  S37</v>
      </c>
      <c r="N75" s="187" t="str">
        <f t="shared" si="7"/>
        <v>S37</v>
      </c>
      <c r="O75" s="189">
        <f t="shared" si="8"/>
        <v>2</v>
      </c>
      <c r="P75" s="187">
        <f t="shared" si="9"/>
        <v>33</v>
      </c>
      <c r="Q75" s="255" t="s">
        <v>6</v>
      </c>
      <c r="AB75" s="215" t="str">
        <f>M89</f>
        <v>SOSPIRI ARGENT  S51</v>
      </c>
      <c r="AC75" s="3" t="s">
        <v>329</v>
      </c>
      <c r="AD75" s="201"/>
      <c r="AE75" s="201">
        <v>33</v>
      </c>
      <c r="AF75" s="201" t="s">
        <v>6</v>
      </c>
      <c r="AG75" s="216">
        <v>17.54</v>
      </c>
      <c r="AI75" s="210"/>
    </row>
    <row r="76" spans="1:35" ht="50.1" customHeight="1" x14ac:dyDescent="0.2">
      <c r="A76" s="196" t="s">
        <v>239</v>
      </c>
      <c r="B76" s="159"/>
      <c r="C76" s="190" t="s">
        <v>60</v>
      </c>
      <c r="D76" s="252">
        <v>33</v>
      </c>
      <c r="E76" s="190" t="s">
        <v>6</v>
      </c>
      <c r="F76" s="253">
        <v>86</v>
      </c>
      <c r="G76" s="256">
        <v>0.48480000000000001</v>
      </c>
      <c r="H76" s="187">
        <v>16</v>
      </c>
      <c r="I76" s="187" t="s">
        <v>6</v>
      </c>
      <c r="J76" s="187">
        <v>2.5</v>
      </c>
      <c r="K76" s="190" t="s">
        <v>6</v>
      </c>
      <c r="M76" s="254" t="str">
        <f t="shared" si="6"/>
        <v>SOSPIRI ARGENT  S38</v>
      </c>
      <c r="N76" s="187" t="str">
        <f t="shared" si="7"/>
        <v>S38</v>
      </c>
      <c r="O76" s="256">
        <f t="shared" si="8"/>
        <v>0.48480000000000001</v>
      </c>
      <c r="P76" s="187">
        <f t="shared" si="9"/>
        <v>33</v>
      </c>
      <c r="Q76" s="255" t="s">
        <v>6</v>
      </c>
      <c r="AB76" s="215" t="str">
        <f t="shared" ref="AB76:AB79" si="15">M90</f>
        <v>SOSPIRI ARGENT  S52</v>
      </c>
      <c r="AC76" s="3" t="s">
        <v>281</v>
      </c>
      <c r="AD76" s="201"/>
      <c r="AE76" s="201">
        <v>33</v>
      </c>
      <c r="AF76" s="201" t="s">
        <v>6</v>
      </c>
      <c r="AG76" s="216">
        <v>17.54</v>
      </c>
      <c r="AI76" s="210"/>
    </row>
    <row r="77" spans="1:35" ht="50.1" customHeight="1" x14ac:dyDescent="0.2">
      <c r="A77" s="196" t="s">
        <v>240</v>
      </c>
      <c r="B77" s="159"/>
      <c r="C77" s="190" t="s">
        <v>61</v>
      </c>
      <c r="D77" s="252">
        <v>33</v>
      </c>
      <c r="E77" s="190" t="s">
        <v>6</v>
      </c>
      <c r="F77" s="253">
        <v>86</v>
      </c>
      <c r="G77" s="256">
        <v>0.1212</v>
      </c>
      <c r="H77" s="187">
        <v>4</v>
      </c>
      <c r="I77" s="187" t="s">
        <v>6</v>
      </c>
      <c r="J77" s="187">
        <v>2.5</v>
      </c>
      <c r="K77" s="190" t="s">
        <v>6</v>
      </c>
      <c r="M77" s="254" t="str">
        <f t="shared" si="6"/>
        <v>SOSPIRI ARGENT  S39</v>
      </c>
      <c r="N77" s="187" t="str">
        <f t="shared" si="7"/>
        <v>S39</v>
      </c>
      <c r="O77" s="256">
        <f t="shared" si="8"/>
        <v>0.1212</v>
      </c>
      <c r="P77" s="187">
        <f t="shared" si="9"/>
        <v>33</v>
      </c>
      <c r="Q77" s="255" t="s">
        <v>6</v>
      </c>
      <c r="AB77" s="215" t="str">
        <f t="shared" si="15"/>
        <v>SOSPIRI ARGENT  S53</v>
      </c>
      <c r="AC77" s="3" t="s">
        <v>330</v>
      </c>
      <c r="AD77" s="201"/>
      <c r="AE77" s="201">
        <v>33</v>
      </c>
      <c r="AF77" s="201" t="s">
        <v>6</v>
      </c>
      <c r="AG77" s="216">
        <v>17.54</v>
      </c>
      <c r="AI77" s="210"/>
    </row>
    <row r="78" spans="1:35" ht="50.1" customHeight="1" x14ac:dyDescent="0.2">
      <c r="A78" s="196" t="s">
        <v>241</v>
      </c>
      <c r="B78" s="159"/>
      <c r="C78" s="190" t="s">
        <v>62</v>
      </c>
      <c r="D78" s="252">
        <v>33</v>
      </c>
      <c r="E78" s="190" t="s">
        <v>6</v>
      </c>
      <c r="F78" s="253">
        <v>85</v>
      </c>
      <c r="G78" s="189">
        <v>2</v>
      </c>
      <c r="H78" s="187">
        <v>66</v>
      </c>
      <c r="I78" s="187" t="s">
        <v>6</v>
      </c>
      <c r="J78" s="187">
        <v>2.5</v>
      </c>
      <c r="K78" s="190" t="s">
        <v>6</v>
      </c>
      <c r="M78" s="254" t="str">
        <f t="shared" si="6"/>
        <v>SOSPIRI ARGENT  S40</v>
      </c>
      <c r="N78" s="187" t="str">
        <f t="shared" si="7"/>
        <v>S40</v>
      </c>
      <c r="O78" s="189">
        <f t="shared" si="8"/>
        <v>2</v>
      </c>
      <c r="P78" s="187">
        <f t="shared" si="9"/>
        <v>33</v>
      </c>
      <c r="Q78" s="255" t="s">
        <v>6</v>
      </c>
      <c r="AB78" s="215" t="str">
        <f t="shared" si="15"/>
        <v>SOSPIRI ARGENT  S54</v>
      </c>
      <c r="AC78" s="3" t="s">
        <v>331</v>
      </c>
      <c r="AD78" s="201"/>
      <c r="AE78" s="201">
        <v>33</v>
      </c>
      <c r="AF78" s="201" t="s">
        <v>6</v>
      </c>
      <c r="AG78" s="216">
        <v>17.54</v>
      </c>
      <c r="AI78" s="210"/>
    </row>
    <row r="79" spans="1:35" ht="50.1" customHeight="1" x14ac:dyDescent="0.2">
      <c r="A79" s="196" t="s">
        <v>242</v>
      </c>
      <c r="B79" s="159"/>
      <c r="C79" s="190" t="s">
        <v>63</v>
      </c>
      <c r="D79" s="252">
        <v>33</v>
      </c>
      <c r="E79" s="190" t="s">
        <v>6</v>
      </c>
      <c r="F79" s="253">
        <v>85</v>
      </c>
      <c r="G79" s="256">
        <v>0.1212</v>
      </c>
      <c r="H79" s="187">
        <v>4</v>
      </c>
      <c r="I79" s="187" t="s">
        <v>6</v>
      </c>
      <c r="J79" s="187">
        <v>2.5</v>
      </c>
      <c r="K79" s="190" t="s">
        <v>6</v>
      </c>
      <c r="M79" s="254" t="str">
        <f t="shared" si="6"/>
        <v>SOSPIRI ARGENT  S41</v>
      </c>
      <c r="N79" s="187" t="str">
        <f t="shared" si="7"/>
        <v>S41</v>
      </c>
      <c r="O79" s="256">
        <f t="shared" si="8"/>
        <v>0.1212</v>
      </c>
      <c r="P79" s="187">
        <f t="shared" si="9"/>
        <v>33</v>
      </c>
      <c r="Q79" s="255" t="s">
        <v>6</v>
      </c>
      <c r="AB79" s="215" t="str">
        <f t="shared" si="15"/>
        <v>SOSPIRI ARGENT  S55</v>
      </c>
      <c r="AC79" s="3" t="s">
        <v>276</v>
      </c>
      <c r="AD79" s="187"/>
      <c r="AE79" s="187">
        <v>33</v>
      </c>
      <c r="AF79" s="187" t="s">
        <v>6</v>
      </c>
      <c r="AG79" s="216">
        <v>17.54</v>
      </c>
      <c r="AI79" s="210"/>
    </row>
    <row r="80" spans="1:35" ht="50.1" customHeight="1" x14ac:dyDescent="0.2">
      <c r="A80" s="196" t="s">
        <v>243</v>
      </c>
      <c r="B80" s="159"/>
      <c r="C80" s="190" t="s">
        <v>64</v>
      </c>
      <c r="D80" s="252">
        <v>33</v>
      </c>
      <c r="E80" s="190" t="s">
        <v>6</v>
      </c>
      <c r="F80" s="253">
        <v>87</v>
      </c>
      <c r="G80" s="256">
        <v>0.1212</v>
      </c>
      <c r="H80" s="187">
        <v>4</v>
      </c>
      <c r="I80" s="187" t="s">
        <v>6</v>
      </c>
      <c r="J80" s="187">
        <v>2.5</v>
      </c>
      <c r="K80" s="190" t="s">
        <v>6</v>
      </c>
      <c r="M80" s="254" t="str">
        <f t="shared" si="6"/>
        <v>SOSPIRI ARGENT  S42</v>
      </c>
      <c r="N80" s="187" t="str">
        <f t="shared" si="7"/>
        <v>S42</v>
      </c>
      <c r="O80" s="256">
        <f t="shared" si="8"/>
        <v>0.1212</v>
      </c>
      <c r="P80" s="187">
        <f t="shared" si="9"/>
        <v>33</v>
      </c>
      <c r="Q80" s="255" t="s">
        <v>6</v>
      </c>
      <c r="AB80" s="215" t="str">
        <f>M94</f>
        <v>SOSPIRI ARGENT  S56</v>
      </c>
      <c r="AC80" s="3" t="s">
        <v>332</v>
      </c>
      <c r="AD80" s="187"/>
      <c r="AE80" s="187">
        <v>33</v>
      </c>
      <c r="AF80" s="187" t="s">
        <v>6</v>
      </c>
      <c r="AG80" s="216">
        <v>17.54</v>
      </c>
      <c r="AI80" s="210"/>
    </row>
    <row r="81" spans="1:35" ht="50.1" customHeight="1" x14ac:dyDescent="0.2">
      <c r="A81" s="196" t="s">
        <v>244</v>
      </c>
      <c r="B81" s="159"/>
      <c r="C81" s="190" t="s">
        <v>65</v>
      </c>
      <c r="D81" s="252">
        <v>33</v>
      </c>
      <c r="E81" s="190" t="s">
        <v>6</v>
      </c>
      <c r="F81" s="253">
        <v>87</v>
      </c>
      <c r="G81" s="189">
        <v>2</v>
      </c>
      <c r="H81" s="187">
        <v>66</v>
      </c>
      <c r="I81" s="187" t="s">
        <v>6</v>
      </c>
      <c r="J81" s="187">
        <v>2.5</v>
      </c>
      <c r="K81" s="190" t="s">
        <v>6</v>
      </c>
      <c r="M81" s="254" t="str">
        <f t="shared" si="6"/>
        <v>SOSPIRI ARGENT  S43</v>
      </c>
      <c r="N81" s="187" t="str">
        <f t="shared" si="7"/>
        <v>S43</v>
      </c>
      <c r="O81" s="189">
        <f t="shared" si="8"/>
        <v>2</v>
      </c>
      <c r="P81" s="187">
        <f t="shared" si="9"/>
        <v>33</v>
      </c>
      <c r="Q81" s="255" t="s">
        <v>6</v>
      </c>
      <c r="AB81" s="215" t="str">
        <f>M95</f>
        <v>SOSPIRI ARGENT  S57</v>
      </c>
      <c r="AC81" s="3" t="s">
        <v>333</v>
      </c>
      <c r="AD81" s="187"/>
      <c r="AE81" s="187">
        <v>33</v>
      </c>
      <c r="AF81" s="187" t="s">
        <v>6</v>
      </c>
      <c r="AG81" s="216">
        <v>17.54</v>
      </c>
      <c r="AI81" s="210"/>
    </row>
    <row r="82" spans="1:35" ht="50.1" customHeight="1" x14ac:dyDescent="0.2">
      <c r="A82" s="196" t="s">
        <v>245</v>
      </c>
      <c r="B82" s="159"/>
      <c r="C82" s="190" t="s">
        <v>66</v>
      </c>
      <c r="D82" s="252">
        <v>33</v>
      </c>
      <c r="E82" s="190" t="s">
        <v>6</v>
      </c>
      <c r="F82" s="253">
        <v>87</v>
      </c>
      <c r="G82" s="256">
        <v>0.48480000000000001</v>
      </c>
      <c r="H82" s="187">
        <v>16</v>
      </c>
      <c r="I82" s="187" t="s">
        <v>6</v>
      </c>
      <c r="J82" s="187">
        <v>2.5</v>
      </c>
      <c r="K82" s="190" t="s">
        <v>6</v>
      </c>
      <c r="M82" s="254" t="str">
        <f t="shared" si="6"/>
        <v>SOSPIRI ARGENT  S44</v>
      </c>
      <c r="N82" s="187" t="str">
        <f t="shared" si="7"/>
        <v>S44</v>
      </c>
      <c r="O82" s="256">
        <f t="shared" si="8"/>
        <v>0.48480000000000001</v>
      </c>
      <c r="P82" s="187">
        <f t="shared" si="9"/>
        <v>33</v>
      </c>
      <c r="Q82" s="255" t="s">
        <v>6</v>
      </c>
      <c r="AB82" s="215" t="str">
        <f t="shared" ref="AB82:AB89" si="16">M96</f>
        <v>SOSPIRI ARGENT  S58</v>
      </c>
      <c r="AC82" s="3" t="s">
        <v>334</v>
      </c>
      <c r="AD82" s="187"/>
      <c r="AE82" s="187">
        <v>33</v>
      </c>
      <c r="AF82" s="187" t="s">
        <v>6</v>
      </c>
      <c r="AG82" s="216">
        <v>17.54</v>
      </c>
      <c r="AI82" s="210"/>
    </row>
    <row r="83" spans="1:35" ht="50.1" customHeight="1" x14ac:dyDescent="0.2">
      <c r="A83" s="196" t="s">
        <v>246</v>
      </c>
      <c r="B83" s="159"/>
      <c r="C83" s="190" t="s">
        <v>67</v>
      </c>
      <c r="D83" s="252">
        <v>33</v>
      </c>
      <c r="E83" s="190" t="s">
        <v>6</v>
      </c>
      <c r="F83" s="253">
        <v>78</v>
      </c>
      <c r="G83" s="256">
        <v>0.48480000000000001</v>
      </c>
      <c r="H83" s="187">
        <v>16</v>
      </c>
      <c r="I83" s="187" t="s">
        <v>6</v>
      </c>
      <c r="J83" s="187">
        <v>2.5</v>
      </c>
      <c r="K83" s="190" t="s">
        <v>6</v>
      </c>
      <c r="M83" s="254" t="str">
        <f t="shared" si="6"/>
        <v>SOSPIRI ARGENT  S45</v>
      </c>
      <c r="N83" s="187" t="str">
        <f t="shared" si="7"/>
        <v>S45</v>
      </c>
      <c r="O83" s="256">
        <f t="shared" si="8"/>
        <v>0.48480000000000001</v>
      </c>
      <c r="P83" s="187">
        <f t="shared" si="9"/>
        <v>33</v>
      </c>
      <c r="Q83" s="255" t="s">
        <v>6</v>
      </c>
      <c r="AB83" s="215" t="str">
        <f t="shared" si="16"/>
        <v>SOSPIRI ARGENT  S59</v>
      </c>
      <c r="AC83" s="3" t="s">
        <v>335</v>
      </c>
      <c r="AD83" s="187"/>
      <c r="AE83" s="187">
        <v>33</v>
      </c>
      <c r="AF83" s="187" t="s">
        <v>6</v>
      </c>
      <c r="AG83" s="216">
        <v>17.54</v>
      </c>
      <c r="AI83" s="210"/>
    </row>
    <row r="84" spans="1:35" ht="50.1" customHeight="1" x14ac:dyDescent="0.2">
      <c r="A84" s="196" t="s">
        <v>247</v>
      </c>
      <c r="B84" s="159"/>
      <c r="C84" s="190" t="s">
        <v>68</v>
      </c>
      <c r="D84" s="252">
        <v>33</v>
      </c>
      <c r="E84" s="190" t="s">
        <v>6</v>
      </c>
      <c r="F84" s="253">
        <v>70</v>
      </c>
      <c r="G84" s="189">
        <v>2</v>
      </c>
      <c r="H84" s="187">
        <v>66</v>
      </c>
      <c r="I84" s="187" t="s">
        <v>6</v>
      </c>
      <c r="J84" s="187">
        <v>2.5</v>
      </c>
      <c r="K84" s="190" t="s">
        <v>6</v>
      </c>
      <c r="M84" s="254" t="str">
        <f t="shared" si="6"/>
        <v>SOSPIRI ARGENT  S46</v>
      </c>
      <c r="N84" s="187" t="str">
        <f t="shared" si="7"/>
        <v>S46</v>
      </c>
      <c r="O84" s="189">
        <f t="shared" si="8"/>
        <v>2</v>
      </c>
      <c r="P84" s="187">
        <f t="shared" si="9"/>
        <v>33</v>
      </c>
      <c r="Q84" s="255" t="s">
        <v>6</v>
      </c>
      <c r="AB84" s="215" t="str">
        <f t="shared" si="16"/>
        <v>SOSPIRI ARGENT  S60</v>
      </c>
      <c r="AC84" s="3" t="s">
        <v>336</v>
      </c>
      <c r="AD84" s="187"/>
      <c r="AE84" s="187">
        <v>33</v>
      </c>
      <c r="AF84" s="187" t="s">
        <v>6</v>
      </c>
      <c r="AG84" s="216">
        <v>17.54</v>
      </c>
      <c r="AI84" s="210"/>
    </row>
    <row r="85" spans="1:35" ht="50.1" customHeight="1" x14ac:dyDescent="0.2">
      <c r="A85" s="196" t="s">
        <v>248</v>
      </c>
      <c r="B85" s="159"/>
      <c r="C85" s="190" t="s">
        <v>69</v>
      </c>
      <c r="D85" s="252">
        <v>33</v>
      </c>
      <c r="E85" s="190" t="s">
        <v>6</v>
      </c>
      <c r="F85" s="253">
        <v>70</v>
      </c>
      <c r="G85" s="256">
        <v>0.48480000000000001</v>
      </c>
      <c r="H85" s="187">
        <v>16</v>
      </c>
      <c r="I85" s="187" t="s">
        <v>6</v>
      </c>
      <c r="J85" s="187">
        <v>2.5</v>
      </c>
      <c r="K85" s="190" t="s">
        <v>6</v>
      </c>
      <c r="M85" s="254" t="str">
        <f t="shared" si="6"/>
        <v>SOSPIRI ARGENT  S47</v>
      </c>
      <c r="N85" s="187" t="str">
        <f t="shared" si="7"/>
        <v>S47</v>
      </c>
      <c r="O85" s="256">
        <f t="shared" si="8"/>
        <v>0.48480000000000001</v>
      </c>
      <c r="P85" s="187">
        <f t="shared" si="9"/>
        <v>33</v>
      </c>
      <c r="Q85" s="255" t="s">
        <v>6</v>
      </c>
      <c r="AB85" s="215" t="str">
        <f t="shared" si="16"/>
        <v>SOSPIRI ARGENT  S61</v>
      </c>
      <c r="AC85" s="3" t="s">
        <v>279</v>
      </c>
      <c r="AD85" s="187"/>
      <c r="AE85" s="187">
        <v>33</v>
      </c>
      <c r="AF85" s="187" t="s">
        <v>6</v>
      </c>
      <c r="AG85" s="216">
        <v>17.54</v>
      </c>
      <c r="AI85" s="210"/>
    </row>
    <row r="86" spans="1:35" ht="50.1" customHeight="1" x14ac:dyDescent="0.2">
      <c r="A86" s="196" t="s">
        <v>249</v>
      </c>
      <c r="B86" s="159"/>
      <c r="C86" s="190" t="s">
        <v>70</v>
      </c>
      <c r="D86" s="252">
        <v>33</v>
      </c>
      <c r="E86" s="190" t="s">
        <v>6</v>
      </c>
      <c r="F86" s="253">
        <v>70</v>
      </c>
      <c r="G86" s="256">
        <v>6.0600000000000001E-2</v>
      </c>
      <c r="H86" s="187">
        <v>2</v>
      </c>
      <c r="I86" s="187" t="s">
        <v>6</v>
      </c>
      <c r="J86" s="187">
        <v>2.5</v>
      </c>
      <c r="K86" s="190" t="s">
        <v>6</v>
      </c>
      <c r="M86" s="254" t="str">
        <f t="shared" si="6"/>
        <v>SOSPIRI ARGENT  S48</v>
      </c>
      <c r="N86" s="187" t="str">
        <f t="shared" si="7"/>
        <v>S48</v>
      </c>
      <c r="O86" s="256">
        <f t="shared" si="8"/>
        <v>6.0600000000000001E-2</v>
      </c>
      <c r="P86" s="187">
        <f t="shared" si="9"/>
        <v>33</v>
      </c>
      <c r="Q86" s="255" t="s">
        <v>6</v>
      </c>
      <c r="AB86" s="215" t="str">
        <f t="shared" si="16"/>
        <v>SOSPIRI ARGENT  S62</v>
      </c>
      <c r="AC86" s="3" t="s">
        <v>337</v>
      </c>
      <c r="AD86" s="187"/>
      <c r="AE86" s="187">
        <v>33</v>
      </c>
      <c r="AF86" s="187" t="s">
        <v>6</v>
      </c>
      <c r="AG86" s="216">
        <v>17.54</v>
      </c>
      <c r="AI86" s="210"/>
    </row>
    <row r="87" spans="1:35" ht="50.1" customHeight="1" x14ac:dyDescent="0.2">
      <c r="A87" s="196" t="s">
        <v>250</v>
      </c>
      <c r="B87" s="159"/>
      <c r="C87" s="190" t="s">
        <v>71</v>
      </c>
      <c r="D87" s="252">
        <v>33</v>
      </c>
      <c r="E87" s="190" t="s">
        <v>6</v>
      </c>
      <c r="F87" s="253">
        <v>81</v>
      </c>
      <c r="G87" s="189">
        <v>2</v>
      </c>
      <c r="H87" s="187">
        <v>66</v>
      </c>
      <c r="I87" s="187" t="s">
        <v>6</v>
      </c>
      <c r="J87" s="187">
        <v>2.5</v>
      </c>
      <c r="K87" s="190" t="s">
        <v>6</v>
      </c>
      <c r="M87" s="254" t="str">
        <f t="shared" si="6"/>
        <v>SOSPIRI ARGENT  S49</v>
      </c>
      <c r="N87" s="187" t="str">
        <f t="shared" si="7"/>
        <v>S49</v>
      </c>
      <c r="O87" s="189">
        <f t="shared" si="8"/>
        <v>2</v>
      </c>
      <c r="P87" s="187">
        <f t="shared" si="9"/>
        <v>33</v>
      </c>
      <c r="Q87" s="255" t="s">
        <v>6</v>
      </c>
      <c r="AB87" s="215" t="str">
        <f t="shared" si="16"/>
        <v>SOSPIRI ARGENT  S63</v>
      </c>
      <c r="AC87" s="3" t="s">
        <v>338</v>
      </c>
      <c r="AD87" s="187"/>
      <c r="AE87" s="187">
        <v>33</v>
      </c>
      <c r="AF87" s="187" t="s">
        <v>6</v>
      </c>
      <c r="AG87" s="216">
        <v>17.54</v>
      </c>
      <c r="AI87" s="210"/>
    </row>
    <row r="88" spans="1:35" ht="50.1" customHeight="1" x14ac:dyDescent="0.2">
      <c r="A88" s="196" t="s">
        <v>251</v>
      </c>
      <c r="B88" s="159"/>
      <c r="C88" s="190" t="s">
        <v>72</v>
      </c>
      <c r="D88" s="252">
        <v>33</v>
      </c>
      <c r="E88" s="190" t="s">
        <v>6</v>
      </c>
      <c r="F88" s="253">
        <v>81</v>
      </c>
      <c r="G88" s="256">
        <v>0.2424</v>
      </c>
      <c r="H88" s="187">
        <v>8</v>
      </c>
      <c r="I88" s="187" t="s">
        <v>6</v>
      </c>
      <c r="J88" s="187">
        <v>2.5</v>
      </c>
      <c r="K88" s="190" t="s">
        <v>6</v>
      </c>
      <c r="M88" s="254" t="str">
        <f t="shared" si="6"/>
        <v>SOSPIRI ARGENT  S50</v>
      </c>
      <c r="N88" s="187" t="str">
        <f t="shared" si="7"/>
        <v>S50</v>
      </c>
      <c r="O88" s="256">
        <f t="shared" si="8"/>
        <v>0.2424</v>
      </c>
      <c r="P88" s="187">
        <f t="shared" si="9"/>
        <v>33</v>
      </c>
      <c r="Q88" s="255" t="s">
        <v>6</v>
      </c>
      <c r="AB88" s="215" t="str">
        <f t="shared" si="16"/>
        <v>SOSPIRI ARGENT  S64</v>
      </c>
      <c r="AC88" s="3" t="s">
        <v>282</v>
      </c>
      <c r="AD88" s="187"/>
      <c r="AE88" s="187">
        <v>33</v>
      </c>
      <c r="AF88" s="187" t="s">
        <v>6</v>
      </c>
      <c r="AG88" s="216">
        <v>17.54</v>
      </c>
      <c r="AI88" s="210"/>
    </row>
    <row r="89" spans="1:35" ht="50.1" customHeight="1" x14ac:dyDescent="0.2">
      <c r="A89" s="196" t="s">
        <v>252</v>
      </c>
      <c r="B89" s="159"/>
      <c r="C89" s="190" t="s">
        <v>73</v>
      </c>
      <c r="D89" s="252">
        <v>33</v>
      </c>
      <c r="E89" s="190" t="s">
        <v>6</v>
      </c>
      <c r="F89" s="253">
        <v>91</v>
      </c>
      <c r="G89" s="256">
        <v>6.0600000000000001E-2</v>
      </c>
      <c r="H89" s="187">
        <v>2</v>
      </c>
      <c r="I89" s="187" t="s">
        <v>6</v>
      </c>
      <c r="J89" s="187">
        <v>2.5</v>
      </c>
      <c r="K89" s="190" t="s">
        <v>6</v>
      </c>
      <c r="M89" s="254" t="str">
        <f t="shared" si="6"/>
        <v>SOSPIRI ARGENT  S51</v>
      </c>
      <c r="N89" s="187" t="str">
        <f t="shared" si="7"/>
        <v>S51</v>
      </c>
      <c r="O89" s="256">
        <f t="shared" si="8"/>
        <v>6.0600000000000001E-2</v>
      </c>
      <c r="P89" s="187">
        <f t="shared" si="9"/>
        <v>33</v>
      </c>
      <c r="Q89" s="255" t="s">
        <v>6</v>
      </c>
      <c r="AB89" s="215" t="str">
        <f t="shared" si="16"/>
        <v>SOSPIRI ARGENT  S65</v>
      </c>
      <c r="AC89" s="3" t="s">
        <v>339</v>
      </c>
      <c r="AD89" s="187"/>
      <c r="AE89" s="187">
        <v>33</v>
      </c>
      <c r="AF89" s="187" t="s">
        <v>6</v>
      </c>
      <c r="AG89" s="216">
        <v>17.54</v>
      </c>
      <c r="AI89" s="210"/>
    </row>
    <row r="90" spans="1:35" ht="50.1" customHeight="1" thickBot="1" x14ac:dyDescent="0.25">
      <c r="A90" s="196" t="s">
        <v>253</v>
      </c>
      <c r="B90" s="159"/>
      <c r="C90" s="190" t="s">
        <v>74</v>
      </c>
      <c r="D90" s="252">
        <v>33</v>
      </c>
      <c r="E90" s="190" t="s">
        <v>6</v>
      </c>
      <c r="F90" s="253">
        <v>91</v>
      </c>
      <c r="G90" s="189">
        <v>2</v>
      </c>
      <c r="H90" s="187">
        <v>66</v>
      </c>
      <c r="I90" s="187" t="s">
        <v>6</v>
      </c>
      <c r="J90" s="187">
        <v>2.5</v>
      </c>
      <c r="K90" s="190" t="s">
        <v>6</v>
      </c>
      <c r="M90" s="254" t="str">
        <f t="shared" si="6"/>
        <v>SOSPIRI ARGENT  S52</v>
      </c>
      <c r="N90" s="187" t="str">
        <f t="shared" si="7"/>
        <v>S52</v>
      </c>
      <c r="O90" s="189">
        <f t="shared" si="8"/>
        <v>2</v>
      </c>
      <c r="P90" s="187">
        <f t="shared" si="9"/>
        <v>33</v>
      </c>
      <c r="Q90" s="255" t="s">
        <v>6</v>
      </c>
      <c r="AB90" s="215" t="str">
        <f>M104</f>
        <v>SOSPIRI ARGENT  S66</v>
      </c>
      <c r="AC90" s="3" t="s">
        <v>340</v>
      </c>
      <c r="AD90" s="187"/>
      <c r="AE90" s="187">
        <v>33</v>
      </c>
      <c r="AF90" s="187" t="s">
        <v>6</v>
      </c>
      <c r="AG90" s="216">
        <v>17.54</v>
      </c>
    </row>
    <row r="91" spans="1:35" ht="50.1" customHeight="1" thickTop="1" thickBot="1" x14ac:dyDescent="0.25">
      <c r="A91" s="196" t="s">
        <v>254</v>
      </c>
      <c r="B91" s="159"/>
      <c r="C91" s="190" t="s">
        <v>75</v>
      </c>
      <c r="D91" s="252">
        <v>33</v>
      </c>
      <c r="E91" s="190" t="s">
        <v>6</v>
      </c>
      <c r="F91" s="253">
        <v>91</v>
      </c>
      <c r="G91" s="256">
        <v>0.2424</v>
      </c>
      <c r="H91" s="187">
        <v>8</v>
      </c>
      <c r="I91" s="187" t="s">
        <v>6</v>
      </c>
      <c r="J91" s="187">
        <v>2.5</v>
      </c>
      <c r="K91" s="190" t="s">
        <v>6</v>
      </c>
      <c r="M91" s="254" t="str">
        <f t="shared" ref="M91:M104" si="17">A91</f>
        <v>SOSPIRI ARGENT  S53</v>
      </c>
      <c r="N91" s="187" t="str">
        <f t="shared" ref="N91:N104" si="18">C91</f>
        <v>S53</v>
      </c>
      <c r="O91" s="256">
        <f t="shared" ref="O91:O104" si="19">G91</f>
        <v>0.2424</v>
      </c>
      <c r="P91" s="187">
        <f t="shared" ref="P91:P104" si="20">D91</f>
        <v>33</v>
      </c>
      <c r="Q91" s="255" t="s">
        <v>6</v>
      </c>
      <c r="AB91" s="257"/>
      <c r="AC91" s="258"/>
      <c r="AD91" s="258"/>
      <c r="AE91" s="258"/>
      <c r="AF91" s="258"/>
      <c r="AG91" s="259"/>
    </row>
    <row r="92" spans="1:35" ht="50.1" customHeight="1" thickTop="1" x14ac:dyDescent="0.2">
      <c r="A92" s="196" t="s">
        <v>255</v>
      </c>
      <c r="B92" s="159"/>
      <c r="C92" s="190" t="s">
        <v>76</v>
      </c>
      <c r="D92" s="252">
        <v>33</v>
      </c>
      <c r="E92" s="190" t="s">
        <v>6</v>
      </c>
      <c r="F92" s="253">
        <v>83</v>
      </c>
      <c r="G92" s="256">
        <v>0.1212</v>
      </c>
      <c r="H92" s="187">
        <v>4</v>
      </c>
      <c r="I92" s="187" t="s">
        <v>6</v>
      </c>
      <c r="J92" s="187">
        <v>2.5</v>
      </c>
      <c r="K92" s="190" t="s">
        <v>6</v>
      </c>
      <c r="M92" s="254" t="str">
        <f t="shared" si="17"/>
        <v>SOSPIRI ARGENT  S54</v>
      </c>
      <c r="N92" s="187" t="str">
        <f t="shared" si="18"/>
        <v>S54</v>
      </c>
      <c r="O92" s="256">
        <f t="shared" si="19"/>
        <v>0.1212</v>
      </c>
      <c r="P92" s="187">
        <f t="shared" si="20"/>
        <v>33</v>
      </c>
      <c r="Q92" s="255" t="s">
        <v>6</v>
      </c>
      <c r="AB92" s="195" t="s">
        <v>154</v>
      </c>
      <c r="AC92" s="193"/>
      <c r="AD92" s="193"/>
      <c r="AE92" s="193"/>
      <c r="AF92" s="193"/>
      <c r="AG92" s="194"/>
    </row>
    <row r="93" spans="1:35" ht="50.1" customHeight="1" x14ac:dyDescent="0.2">
      <c r="A93" s="196" t="s">
        <v>256</v>
      </c>
      <c r="B93" s="159"/>
      <c r="C93" s="190" t="s">
        <v>77</v>
      </c>
      <c r="D93" s="252">
        <v>33</v>
      </c>
      <c r="E93" s="190" t="s">
        <v>6</v>
      </c>
      <c r="F93" s="253">
        <v>82</v>
      </c>
      <c r="G93" s="189">
        <v>2</v>
      </c>
      <c r="H93" s="187">
        <v>66</v>
      </c>
      <c r="I93" s="187" t="s">
        <v>6</v>
      </c>
      <c r="J93" s="187">
        <v>2.5</v>
      </c>
      <c r="K93" s="190" t="s">
        <v>6</v>
      </c>
      <c r="M93" s="254" t="str">
        <f t="shared" si="17"/>
        <v>SOSPIRI ARGENT  S55</v>
      </c>
      <c r="N93" s="187" t="str">
        <f t="shared" si="18"/>
        <v>S55</v>
      </c>
      <c r="O93" s="189">
        <f t="shared" si="19"/>
        <v>2</v>
      </c>
      <c r="P93" s="187">
        <f t="shared" si="20"/>
        <v>33</v>
      </c>
      <c r="Q93" s="255" t="s">
        <v>6</v>
      </c>
      <c r="AB93" s="208" t="s">
        <v>138</v>
      </c>
      <c r="AC93" s="3" t="s">
        <v>341</v>
      </c>
      <c r="AD93" s="201"/>
      <c r="AE93" s="201"/>
      <c r="AF93" s="201"/>
      <c r="AG93" s="209"/>
    </row>
    <row r="94" spans="1:35" ht="50.1" customHeight="1" x14ac:dyDescent="0.2">
      <c r="A94" s="196" t="s">
        <v>257</v>
      </c>
      <c r="B94" s="159"/>
      <c r="C94" s="190" t="s">
        <v>78</v>
      </c>
      <c r="D94" s="252">
        <v>33</v>
      </c>
      <c r="E94" s="190" t="s">
        <v>6</v>
      </c>
      <c r="F94" s="253">
        <v>82</v>
      </c>
      <c r="G94" s="256">
        <v>0.48480000000000001</v>
      </c>
      <c r="H94" s="187">
        <v>16</v>
      </c>
      <c r="I94" s="187" t="s">
        <v>6</v>
      </c>
      <c r="J94" s="187">
        <v>2.5</v>
      </c>
      <c r="K94" s="190" t="s">
        <v>6</v>
      </c>
      <c r="M94" s="254" t="str">
        <f t="shared" si="17"/>
        <v>SOSPIRI ARGENT  S56</v>
      </c>
      <c r="N94" s="187" t="str">
        <f t="shared" si="18"/>
        <v>S56</v>
      </c>
      <c r="O94" s="256">
        <f t="shared" si="19"/>
        <v>0.48480000000000001</v>
      </c>
      <c r="P94" s="187">
        <f t="shared" si="20"/>
        <v>33</v>
      </c>
      <c r="Q94" s="255" t="s">
        <v>6</v>
      </c>
      <c r="AB94" s="260" t="str">
        <f>M27</f>
        <v>SOSPIRI OR   G01</v>
      </c>
      <c r="AC94" s="3" t="s">
        <v>342</v>
      </c>
      <c r="AD94" s="201"/>
      <c r="AE94" s="201">
        <v>300</v>
      </c>
      <c r="AF94" s="201" t="s">
        <v>6</v>
      </c>
      <c r="AG94" s="216">
        <v>70.16</v>
      </c>
    </row>
    <row r="95" spans="1:35" ht="50.1" customHeight="1" x14ac:dyDescent="0.2">
      <c r="A95" s="196" t="s">
        <v>258</v>
      </c>
      <c r="B95" s="159"/>
      <c r="C95" s="190" t="s">
        <v>79</v>
      </c>
      <c r="D95" s="252">
        <v>33</v>
      </c>
      <c r="E95" s="190" t="s">
        <v>6</v>
      </c>
      <c r="F95" s="253">
        <v>82</v>
      </c>
      <c r="G95" s="256">
        <v>6.0600000000000001E-2</v>
      </c>
      <c r="H95" s="187">
        <v>2</v>
      </c>
      <c r="I95" s="187" t="s">
        <v>6</v>
      </c>
      <c r="J95" s="187">
        <v>2.5</v>
      </c>
      <c r="K95" s="190" t="s">
        <v>6</v>
      </c>
      <c r="M95" s="254" t="str">
        <f t="shared" si="17"/>
        <v>SOSPIRI ARGENT  S57</v>
      </c>
      <c r="N95" s="187" t="str">
        <f t="shared" si="18"/>
        <v>S57</v>
      </c>
      <c r="O95" s="256">
        <f t="shared" si="19"/>
        <v>6.0600000000000001E-2</v>
      </c>
      <c r="P95" s="187">
        <f t="shared" si="20"/>
        <v>33</v>
      </c>
      <c r="Q95" s="255" t="s">
        <v>6</v>
      </c>
      <c r="AB95" s="260" t="str">
        <f>M28</f>
        <v>SOSPIRI OR   G02</v>
      </c>
      <c r="AC95" s="3" t="s">
        <v>343</v>
      </c>
      <c r="AD95" s="201"/>
      <c r="AE95" s="201">
        <v>300</v>
      </c>
      <c r="AF95" s="201" t="s">
        <v>6</v>
      </c>
      <c r="AG95" s="216">
        <v>70.16</v>
      </c>
    </row>
    <row r="96" spans="1:35" ht="50.1" customHeight="1" x14ac:dyDescent="0.2">
      <c r="A96" s="196" t="s">
        <v>259</v>
      </c>
      <c r="B96" s="159"/>
      <c r="C96" s="190" t="s">
        <v>80</v>
      </c>
      <c r="D96" s="252">
        <v>33</v>
      </c>
      <c r="E96" s="190" t="s">
        <v>6</v>
      </c>
      <c r="F96" s="253">
        <v>83</v>
      </c>
      <c r="G96" s="189">
        <v>2</v>
      </c>
      <c r="H96" s="187">
        <v>66</v>
      </c>
      <c r="I96" s="187" t="s">
        <v>6</v>
      </c>
      <c r="J96" s="187">
        <v>2.5</v>
      </c>
      <c r="K96" s="190" t="s">
        <v>6</v>
      </c>
      <c r="M96" s="254" t="str">
        <f t="shared" si="17"/>
        <v>SOSPIRI ARGENT  S58</v>
      </c>
      <c r="N96" s="187" t="str">
        <f t="shared" si="18"/>
        <v>S58</v>
      </c>
      <c r="O96" s="189">
        <f t="shared" si="19"/>
        <v>2</v>
      </c>
      <c r="P96" s="187">
        <f t="shared" si="20"/>
        <v>33</v>
      </c>
      <c r="Q96" s="255" t="s">
        <v>6</v>
      </c>
      <c r="AB96" s="260" t="str">
        <f t="shared" ref="AB96:AB159" si="21">M29</f>
        <v>SOSPIRI OR   G03</v>
      </c>
      <c r="AC96" s="3" t="s">
        <v>344</v>
      </c>
      <c r="AD96" s="201"/>
      <c r="AE96" s="201">
        <v>300</v>
      </c>
      <c r="AF96" s="201" t="s">
        <v>6</v>
      </c>
      <c r="AG96" s="216">
        <v>70.16</v>
      </c>
    </row>
    <row r="97" spans="1:33" ht="50.1" customHeight="1" x14ac:dyDescent="0.2">
      <c r="A97" s="196" t="s">
        <v>260</v>
      </c>
      <c r="B97" s="159"/>
      <c r="C97" s="190" t="s">
        <v>81</v>
      </c>
      <c r="D97" s="252">
        <v>33</v>
      </c>
      <c r="E97" s="190" t="s">
        <v>6</v>
      </c>
      <c r="F97" s="253">
        <v>83</v>
      </c>
      <c r="G97" s="256">
        <v>0.48480000000000001</v>
      </c>
      <c r="H97" s="187">
        <v>16</v>
      </c>
      <c r="I97" s="187" t="s">
        <v>6</v>
      </c>
      <c r="J97" s="187">
        <v>2.5</v>
      </c>
      <c r="K97" s="190" t="s">
        <v>6</v>
      </c>
      <c r="M97" s="254" t="str">
        <f t="shared" si="17"/>
        <v>SOSPIRI ARGENT  S59</v>
      </c>
      <c r="N97" s="187" t="str">
        <f t="shared" si="18"/>
        <v>S59</v>
      </c>
      <c r="O97" s="256">
        <f t="shared" si="19"/>
        <v>0.48480000000000001</v>
      </c>
      <c r="P97" s="187">
        <f t="shared" si="20"/>
        <v>33</v>
      </c>
      <c r="Q97" s="255" t="s">
        <v>6</v>
      </c>
      <c r="AB97" s="260" t="str">
        <f t="shared" si="21"/>
        <v>SOSPIRI OR   G04</v>
      </c>
      <c r="AC97" s="3" t="s">
        <v>345</v>
      </c>
      <c r="AD97" s="201"/>
      <c r="AE97" s="201">
        <v>300</v>
      </c>
      <c r="AF97" s="201" t="s">
        <v>6</v>
      </c>
      <c r="AG97" s="216">
        <v>70.16</v>
      </c>
    </row>
    <row r="98" spans="1:33" ht="50.1" customHeight="1" x14ac:dyDescent="0.2">
      <c r="A98" s="196" t="s">
        <v>261</v>
      </c>
      <c r="B98" s="159"/>
      <c r="C98" s="190" t="s">
        <v>82</v>
      </c>
      <c r="D98" s="252">
        <v>33</v>
      </c>
      <c r="E98" s="190" t="s">
        <v>6</v>
      </c>
      <c r="F98" s="253">
        <v>73</v>
      </c>
      <c r="G98" s="256">
        <v>6.0600000000000001E-2</v>
      </c>
      <c r="H98" s="187">
        <v>2</v>
      </c>
      <c r="I98" s="187" t="s">
        <v>6</v>
      </c>
      <c r="J98" s="187">
        <v>2.5</v>
      </c>
      <c r="K98" s="190" t="s">
        <v>6</v>
      </c>
      <c r="M98" s="254" t="str">
        <f t="shared" si="17"/>
        <v>SOSPIRI ARGENT  S60</v>
      </c>
      <c r="N98" s="187" t="str">
        <f t="shared" si="18"/>
        <v>S60</v>
      </c>
      <c r="O98" s="256">
        <f t="shared" si="19"/>
        <v>6.0600000000000001E-2</v>
      </c>
      <c r="P98" s="187">
        <f t="shared" si="20"/>
        <v>33</v>
      </c>
      <c r="Q98" s="255" t="s">
        <v>6</v>
      </c>
      <c r="AB98" s="260" t="str">
        <f t="shared" si="21"/>
        <v>SOSPIRI OR   G05</v>
      </c>
      <c r="AC98" s="3" t="s">
        <v>346</v>
      </c>
      <c r="AD98" s="201"/>
      <c r="AE98" s="201">
        <v>300</v>
      </c>
      <c r="AF98" s="201" t="s">
        <v>6</v>
      </c>
      <c r="AG98" s="216">
        <v>70.16</v>
      </c>
    </row>
    <row r="99" spans="1:33" ht="50.1" customHeight="1" x14ac:dyDescent="0.2">
      <c r="A99" s="196" t="s">
        <v>262</v>
      </c>
      <c r="B99" s="159"/>
      <c r="C99" s="190" t="s">
        <v>83</v>
      </c>
      <c r="D99" s="252">
        <v>33</v>
      </c>
      <c r="E99" s="190" t="s">
        <v>6</v>
      </c>
      <c r="F99" s="253">
        <v>88</v>
      </c>
      <c r="G99" s="189">
        <v>2</v>
      </c>
      <c r="H99" s="187">
        <v>66</v>
      </c>
      <c r="I99" s="187" t="s">
        <v>6</v>
      </c>
      <c r="J99" s="187">
        <v>2.5</v>
      </c>
      <c r="K99" s="190" t="s">
        <v>6</v>
      </c>
      <c r="M99" s="254" t="str">
        <f t="shared" si="17"/>
        <v>SOSPIRI ARGENT  S61</v>
      </c>
      <c r="N99" s="187" t="str">
        <f t="shared" si="18"/>
        <v>S61</v>
      </c>
      <c r="O99" s="189">
        <f t="shared" si="19"/>
        <v>2</v>
      </c>
      <c r="P99" s="187">
        <f t="shared" si="20"/>
        <v>33</v>
      </c>
      <c r="Q99" s="255" t="s">
        <v>6</v>
      </c>
      <c r="AB99" s="260" t="str">
        <f t="shared" si="21"/>
        <v>SOSPIRI OR   G06</v>
      </c>
      <c r="AC99" s="3" t="s">
        <v>347</v>
      </c>
      <c r="AD99" s="201"/>
      <c r="AE99" s="201">
        <v>300</v>
      </c>
      <c r="AF99" s="201" t="s">
        <v>6</v>
      </c>
      <c r="AG99" s="216">
        <v>70.16</v>
      </c>
    </row>
    <row r="100" spans="1:33" ht="50.1" customHeight="1" x14ac:dyDescent="0.2">
      <c r="A100" s="196" t="s">
        <v>263</v>
      </c>
      <c r="B100" s="159"/>
      <c r="C100" s="190" t="s">
        <v>84</v>
      </c>
      <c r="D100" s="252">
        <v>33</v>
      </c>
      <c r="E100" s="190" t="s">
        <v>6</v>
      </c>
      <c r="F100" s="253">
        <v>88</v>
      </c>
      <c r="G100" s="256">
        <v>0.2424</v>
      </c>
      <c r="H100" s="187">
        <v>8</v>
      </c>
      <c r="I100" s="187" t="s">
        <v>6</v>
      </c>
      <c r="J100" s="187">
        <v>2.5</v>
      </c>
      <c r="K100" s="190" t="s">
        <v>6</v>
      </c>
      <c r="M100" s="254" t="str">
        <f t="shared" si="17"/>
        <v>SOSPIRI ARGENT  S62</v>
      </c>
      <c r="N100" s="187" t="str">
        <f t="shared" si="18"/>
        <v>S62</v>
      </c>
      <c r="O100" s="256">
        <f t="shared" si="19"/>
        <v>0.2424</v>
      </c>
      <c r="P100" s="187">
        <f t="shared" si="20"/>
        <v>33</v>
      </c>
      <c r="Q100" s="255" t="s">
        <v>6</v>
      </c>
      <c r="AB100" s="260" t="str">
        <f t="shared" si="21"/>
        <v>SOSPIRI OR   G07</v>
      </c>
      <c r="AC100" s="3" t="s">
        <v>348</v>
      </c>
      <c r="AD100" s="201"/>
      <c r="AE100" s="201">
        <v>300</v>
      </c>
      <c r="AF100" s="201" t="s">
        <v>6</v>
      </c>
      <c r="AG100" s="216">
        <v>70.16</v>
      </c>
    </row>
    <row r="101" spans="1:33" ht="50.1" customHeight="1" x14ac:dyDescent="0.2">
      <c r="A101" s="196" t="s">
        <v>264</v>
      </c>
      <c r="B101" s="159"/>
      <c r="C101" s="190" t="s">
        <v>85</v>
      </c>
      <c r="D101" s="252">
        <v>33</v>
      </c>
      <c r="E101" s="190" t="s">
        <v>6</v>
      </c>
      <c r="F101" s="253">
        <v>88</v>
      </c>
      <c r="G101" s="256">
        <v>6.0600000000000001E-2</v>
      </c>
      <c r="H101" s="187">
        <v>2</v>
      </c>
      <c r="I101" s="187" t="s">
        <v>6</v>
      </c>
      <c r="J101" s="187">
        <v>2.5</v>
      </c>
      <c r="K101" s="190" t="s">
        <v>6</v>
      </c>
      <c r="M101" s="254" t="str">
        <f t="shared" si="17"/>
        <v>SOSPIRI ARGENT  S63</v>
      </c>
      <c r="N101" s="187" t="str">
        <f t="shared" si="18"/>
        <v>S63</v>
      </c>
      <c r="O101" s="256">
        <f t="shared" si="19"/>
        <v>6.0600000000000001E-2</v>
      </c>
      <c r="P101" s="187">
        <f t="shared" si="20"/>
        <v>33</v>
      </c>
      <c r="Q101" s="255" t="s">
        <v>6</v>
      </c>
      <c r="AB101" s="260" t="str">
        <f t="shared" si="21"/>
        <v>SOSPIRI OR   G08</v>
      </c>
      <c r="AC101" s="3" t="s">
        <v>349</v>
      </c>
      <c r="AD101" s="201"/>
      <c r="AE101" s="201">
        <v>300</v>
      </c>
      <c r="AF101" s="201" t="s">
        <v>6</v>
      </c>
      <c r="AG101" s="270">
        <v>70.16</v>
      </c>
    </row>
    <row r="102" spans="1:33" ht="50.1" customHeight="1" x14ac:dyDescent="0.2">
      <c r="A102" s="196" t="s">
        <v>265</v>
      </c>
      <c r="B102" s="159"/>
      <c r="C102" s="190" t="s">
        <v>86</v>
      </c>
      <c r="D102" s="252">
        <v>33</v>
      </c>
      <c r="E102" s="190" t="s">
        <v>6</v>
      </c>
      <c r="F102" s="253">
        <v>77</v>
      </c>
      <c r="G102" s="256">
        <v>6.0600000000000001E-2</v>
      </c>
      <c r="H102" s="187">
        <v>2</v>
      </c>
      <c r="I102" s="187" t="s">
        <v>6</v>
      </c>
      <c r="J102" s="187">
        <v>2.5</v>
      </c>
      <c r="K102" s="190" t="s">
        <v>6</v>
      </c>
      <c r="M102" s="254" t="str">
        <f t="shared" si="17"/>
        <v>SOSPIRI ARGENT  S64</v>
      </c>
      <c r="N102" s="187" t="str">
        <f t="shared" si="18"/>
        <v>S64</v>
      </c>
      <c r="O102" s="256">
        <f t="shared" si="19"/>
        <v>6.0600000000000001E-2</v>
      </c>
      <c r="P102" s="187">
        <f t="shared" si="20"/>
        <v>33</v>
      </c>
      <c r="Q102" s="255" t="s">
        <v>6</v>
      </c>
      <c r="AB102" s="215" t="str">
        <f t="shared" si="21"/>
        <v>SOSPIRI OR   G09</v>
      </c>
      <c r="AC102" s="3" t="s">
        <v>350</v>
      </c>
      <c r="AD102" s="201"/>
      <c r="AE102" s="201">
        <v>300</v>
      </c>
      <c r="AF102" s="201" t="s">
        <v>6</v>
      </c>
      <c r="AG102" s="270">
        <v>70.16</v>
      </c>
    </row>
    <row r="103" spans="1:33" ht="50.1" customHeight="1" x14ac:dyDescent="0.2">
      <c r="A103" s="196" t="s">
        <v>266</v>
      </c>
      <c r="B103" s="159"/>
      <c r="C103" s="190" t="s">
        <v>87</v>
      </c>
      <c r="D103" s="252">
        <v>33</v>
      </c>
      <c r="E103" s="190" t="s">
        <v>6</v>
      </c>
      <c r="F103" s="253">
        <v>77</v>
      </c>
      <c r="G103" s="256">
        <v>0.1212</v>
      </c>
      <c r="H103" s="187">
        <v>4</v>
      </c>
      <c r="I103" s="187" t="s">
        <v>6</v>
      </c>
      <c r="J103" s="187">
        <v>2.5</v>
      </c>
      <c r="K103" s="190" t="s">
        <v>6</v>
      </c>
      <c r="M103" s="254" t="str">
        <f t="shared" si="17"/>
        <v>SOSPIRI ARGENT  S65</v>
      </c>
      <c r="N103" s="187" t="str">
        <f t="shared" si="18"/>
        <v>S65</v>
      </c>
      <c r="O103" s="256">
        <f t="shared" si="19"/>
        <v>0.1212</v>
      </c>
      <c r="P103" s="187">
        <f t="shared" si="20"/>
        <v>33</v>
      </c>
      <c r="Q103" s="255" t="s">
        <v>6</v>
      </c>
      <c r="AB103" s="260" t="str">
        <f t="shared" si="21"/>
        <v>SOSPIRI OR   G10</v>
      </c>
      <c r="AC103" s="3" t="s">
        <v>351</v>
      </c>
      <c r="AD103" s="201"/>
      <c r="AE103" s="201">
        <v>300</v>
      </c>
      <c r="AF103" s="201" t="s">
        <v>6</v>
      </c>
      <c r="AG103" s="270">
        <v>70.16</v>
      </c>
    </row>
    <row r="104" spans="1:33" ht="50.1" customHeight="1" thickBot="1" x14ac:dyDescent="0.25">
      <c r="A104" s="225" t="s">
        <v>267</v>
      </c>
      <c r="B104" s="226"/>
      <c r="C104" s="227" t="s">
        <v>88</v>
      </c>
      <c r="D104" s="261">
        <v>33</v>
      </c>
      <c r="E104" s="227" t="s">
        <v>6</v>
      </c>
      <c r="F104" s="262">
        <v>77</v>
      </c>
      <c r="G104" s="263">
        <v>3.0300000000000001E-2</v>
      </c>
      <c r="H104" s="235">
        <v>1</v>
      </c>
      <c r="I104" s="235" t="s">
        <v>6</v>
      </c>
      <c r="J104" s="235">
        <v>2.5</v>
      </c>
      <c r="K104" s="227" t="s">
        <v>6</v>
      </c>
      <c r="M104" s="254" t="str">
        <f t="shared" si="17"/>
        <v>SOSPIRI ARGENT  S66</v>
      </c>
      <c r="N104" s="187" t="str">
        <f t="shared" si="18"/>
        <v>S66</v>
      </c>
      <c r="O104" s="256">
        <f t="shared" si="19"/>
        <v>3.0300000000000001E-2</v>
      </c>
      <c r="P104" s="187">
        <f t="shared" si="20"/>
        <v>33</v>
      </c>
      <c r="Q104" s="255" t="s">
        <v>6</v>
      </c>
      <c r="AB104" s="260" t="str">
        <f t="shared" si="21"/>
        <v>SOSPIRI OR   G11</v>
      </c>
      <c r="AC104" s="3" t="s">
        <v>352</v>
      </c>
      <c r="AD104" s="201"/>
      <c r="AE104" s="201">
        <v>300</v>
      </c>
      <c r="AF104" s="201" t="s">
        <v>6</v>
      </c>
      <c r="AG104" s="270">
        <v>70.16</v>
      </c>
    </row>
    <row r="105" spans="1:33" ht="50.1" customHeight="1" thickBot="1" x14ac:dyDescent="0.25">
      <c r="A105" s="233"/>
      <c r="B105" s="159"/>
      <c r="C105" s="187"/>
      <c r="D105" s="187"/>
      <c r="E105" s="187"/>
      <c r="F105" s="243"/>
      <c r="G105" s="256"/>
      <c r="H105" s="187"/>
      <c r="I105" s="187"/>
      <c r="J105" s="187"/>
      <c r="K105" s="187"/>
      <c r="M105" s="264"/>
      <c r="N105" s="244"/>
      <c r="O105" s="245"/>
      <c r="P105" s="244"/>
      <c r="Q105" s="265"/>
      <c r="AB105" s="260" t="str">
        <f t="shared" si="21"/>
        <v>SOSPIRI OR   G12</v>
      </c>
      <c r="AC105" s="3" t="s">
        <v>353</v>
      </c>
      <c r="AD105" s="201"/>
      <c r="AE105" s="201">
        <v>300</v>
      </c>
      <c r="AF105" s="201" t="s">
        <v>6</v>
      </c>
      <c r="AG105" s="270">
        <v>70.16</v>
      </c>
    </row>
    <row r="106" spans="1:33" ht="50.1" customHeight="1" thickTop="1" x14ac:dyDescent="0.2">
      <c r="A106" s="233"/>
      <c r="B106" s="159"/>
      <c r="C106" s="187"/>
      <c r="D106" s="187"/>
      <c r="E106" s="187"/>
      <c r="F106" s="243"/>
      <c r="G106" s="256"/>
      <c r="H106" s="187"/>
      <c r="I106" s="187"/>
      <c r="J106" s="187"/>
      <c r="K106" s="187"/>
      <c r="L106" s="159"/>
      <c r="M106" s="187"/>
      <c r="N106" s="187"/>
      <c r="O106" s="187"/>
      <c r="P106" s="187"/>
      <c r="Q106" s="266"/>
      <c r="R106" s="159"/>
      <c r="S106" s="159"/>
      <c r="AB106" s="260" t="str">
        <f t="shared" si="21"/>
        <v>SOSPIRI ARGENT  S01</v>
      </c>
      <c r="AC106" s="3" t="s">
        <v>354</v>
      </c>
      <c r="AD106" s="201"/>
      <c r="AE106" s="201">
        <v>300</v>
      </c>
      <c r="AF106" s="201" t="s">
        <v>6</v>
      </c>
      <c r="AG106" s="270">
        <v>70.16</v>
      </c>
    </row>
    <row r="107" spans="1:33" ht="50.1" customHeight="1" x14ac:dyDescent="0.2">
      <c r="AB107" s="260" t="str">
        <f t="shared" si="21"/>
        <v>SOSPIRI ARGENT  S02</v>
      </c>
      <c r="AC107" s="3" t="s">
        <v>355</v>
      </c>
      <c r="AD107" s="201"/>
      <c r="AE107" s="201">
        <v>300</v>
      </c>
      <c r="AF107" s="201" t="s">
        <v>6</v>
      </c>
      <c r="AG107" s="270">
        <v>70.16</v>
      </c>
    </row>
    <row r="108" spans="1:33" ht="50.1" customHeight="1" x14ac:dyDescent="0.2">
      <c r="AB108" s="260" t="str">
        <f t="shared" si="21"/>
        <v>SOSPIRI ARGENT  S03</v>
      </c>
      <c r="AC108" s="3" t="s">
        <v>356</v>
      </c>
      <c r="AD108" s="201"/>
      <c r="AE108" s="201">
        <v>300</v>
      </c>
      <c r="AF108" s="201" t="s">
        <v>6</v>
      </c>
      <c r="AG108" s="270">
        <v>70.16</v>
      </c>
    </row>
    <row r="109" spans="1:33" ht="50.1" customHeight="1" x14ac:dyDescent="0.2">
      <c r="AB109" s="260" t="str">
        <f t="shared" si="21"/>
        <v>SOSPIRI ARGENT  S04</v>
      </c>
      <c r="AC109" s="3" t="s">
        <v>357</v>
      </c>
      <c r="AD109" s="201"/>
      <c r="AE109" s="201">
        <v>300</v>
      </c>
      <c r="AF109" s="201" t="s">
        <v>6</v>
      </c>
      <c r="AG109" s="270">
        <v>70.16</v>
      </c>
    </row>
    <row r="110" spans="1:33" ht="50.1" customHeight="1" x14ac:dyDescent="0.2">
      <c r="AB110" s="260" t="str">
        <f t="shared" si="21"/>
        <v>SOSPIRI ARGENT  S05</v>
      </c>
      <c r="AC110" s="3" t="s">
        <v>358</v>
      </c>
      <c r="AD110" s="201"/>
      <c r="AE110" s="201">
        <v>300</v>
      </c>
      <c r="AF110" s="201" t="s">
        <v>6</v>
      </c>
      <c r="AG110" s="270">
        <v>70.16</v>
      </c>
    </row>
    <row r="111" spans="1:33" ht="50.1" customHeight="1" x14ac:dyDescent="0.2">
      <c r="AB111" s="260" t="str">
        <f t="shared" si="21"/>
        <v>SOSPIRI ARGENT  S06</v>
      </c>
      <c r="AC111" s="3" t="s">
        <v>359</v>
      </c>
      <c r="AD111" s="201"/>
      <c r="AE111" s="201">
        <v>300</v>
      </c>
      <c r="AF111" s="201" t="s">
        <v>6</v>
      </c>
      <c r="AG111" s="270">
        <v>70.16</v>
      </c>
    </row>
    <row r="112" spans="1:33" ht="50.1" customHeight="1" x14ac:dyDescent="0.2">
      <c r="AB112" s="260" t="str">
        <f t="shared" si="21"/>
        <v>SOSPIRI ARGENT  S07</v>
      </c>
      <c r="AC112" s="3" t="s">
        <v>360</v>
      </c>
      <c r="AD112" s="201"/>
      <c r="AE112" s="201">
        <v>300</v>
      </c>
      <c r="AF112" s="201" t="s">
        <v>6</v>
      </c>
      <c r="AG112" s="270">
        <v>70.16</v>
      </c>
    </row>
    <row r="113" spans="19:33" ht="50.1" customHeight="1" x14ac:dyDescent="0.2">
      <c r="AB113" s="260" t="str">
        <f t="shared" si="21"/>
        <v>SOSPIRI ARGENT  S08</v>
      </c>
      <c r="AC113" s="3" t="s">
        <v>361</v>
      </c>
      <c r="AD113" s="201"/>
      <c r="AE113" s="201">
        <v>300</v>
      </c>
      <c r="AF113" s="201" t="s">
        <v>6</v>
      </c>
      <c r="AG113" s="270">
        <v>70.16</v>
      </c>
    </row>
    <row r="114" spans="19:33" ht="50.1" customHeight="1" x14ac:dyDescent="0.2">
      <c r="S114" s="159"/>
      <c r="AB114" s="260" t="str">
        <f t="shared" si="21"/>
        <v>SOSPIRI ARGENT  S09</v>
      </c>
      <c r="AC114" s="3" t="s">
        <v>362</v>
      </c>
      <c r="AD114" s="201"/>
      <c r="AE114" s="201">
        <v>300</v>
      </c>
      <c r="AF114" s="201" t="s">
        <v>6</v>
      </c>
      <c r="AG114" s="270">
        <v>70.16</v>
      </c>
    </row>
    <row r="115" spans="19:33" ht="50.1" customHeight="1" x14ac:dyDescent="0.2">
      <c r="AB115" s="260" t="str">
        <f t="shared" si="21"/>
        <v>SOSPIRI ARGENT  S10</v>
      </c>
      <c r="AC115" s="3" t="s">
        <v>363</v>
      </c>
      <c r="AD115" s="201"/>
      <c r="AE115" s="201">
        <v>300</v>
      </c>
      <c r="AF115" s="201" t="s">
        <v>6</v>
      </c>
      <c r="AG115" s="270">
        <v>70.16</v>
      </c>
    </row>
    <row r="116" spans="19:33" ht="50.1" customHeight="1" x14ac:dyDescent="0.2">
      <c r="AB116" s="260" t="str">
        <f t="shared" si="21"/>
        <v>SOSPIRI ARGENT  S11</v>
      </c>
      <c r="AC116" s="3" t="s">
        <v>364</v>
      </c>
      <c r="AD116" s="201"/>
      <c r="AE116" s="201">
        <v>300</v>
      </c>
      <c r="AF116" s="201" t="s">
        <v>6</v>
      </c>
      <c r="AG116" s="270">
        <v>70.16</v>
      </c>
    </row>
    <row r="117" spans="19:33" ht="50.1" customHeight="1" x14ac:dyDescent="0.2">
      <c r="AB117" s="260" t="str">
        <f t="shared" si="21"/>
        <v>SOSPIRI ARGENT  S12</v>
      </c>
      <c r="AC117" s="3" t="s">
        <v>365</v>
      </c>
      <c r="AD117" s="201"/>
      <c r="AE117" s="201">
        <v>300</v>
      </c>
      <c r="AF117" s="201" t="s">
        <v>6</v>
      </c>
      <c r="AG117" s="270">
        <v>70.16</v>
      </c>
    </row>
    <row r="118" spans="19:33" ht="50.1" customHeight="1" x14ac:dyDescent="0.2">
      <c r="AB118" s="260" t="str">
        <f t="shared" si="21"/>
        <v>SOSPIRI ARGENT  S13</v>
      </c>
      <c r="AC118" s="3" t="s">
        <v>366</v>
      </c>
      <c r="AD118" s="201"/>
      <c r="AE118" s="201">
        <v>300</v>
      </c>
      <c r="AF118" s="201" t="s">
        <v>6</v>
      </c>
      <c r="AG118" s="270">
        <v>70.16</v>
      </c>
    </row>
    <row r="119" spans="19:33" ht="50.1" customHeight="1" x14ac:dyDescent="0.2">
      <c r="AB119" s="260" t="str">
        <f t="shared" si="21"/>
        <v>SOSPIRI ARGENT  S14</v>
      </c>
      <c r="AC119" s="3" t="s">
        <v>367</v>
      </c>
      <c r="AD119" s="201"/>
      <c r="AE119" s="201">
        <v>300</v>
      </c>
      <c r="AF119" s="201" t="s">
        <v>6</v>
      </c>
      <c r="AG119" s="270">
        <v>70.16</v>
      </c>
    </row>
    <row r="120" spans="19:33" ht="50.1" customHeight="1" x14ac:dyDescent="0.2">
      <c r="AB120" s="260" t="str">
        <f t="shared" si="21"/>
        <v>SOSPIRI ARGENT  S15</v>
      </c>
      <c r="AC120" s="3" t="s">
        <v>368</v>
      </c>
      <c r="AD120" s="201"/>
      <c r="AE120" s="201">
        <v>300</v>
      </c>
      <c r="AF120" s="201" t="s">
        <v>6</v>
      </c>
      <c r="AG120" s="270">
        <v>70.16</v>
      </c>
    </row>
    <row r="121" spans="19:33" ht="50.1" customHeight="1" x14ac:dyDescent="0.2">
      <c r="AB121" s="260" t="str">
        <f t="shared" si="21"/>
        <v>SOSPIRI ARGENT  S16</v>
      </c>
      <c r="AC121" s="3" t="s">
        <v>369</v>
      </c>
      <c r="AD121" s="201"/>
      <c r="AE121" s="201">
        <v>300</v>
      </c>
      <c r="AF121" s="201" t="s">
        <v>6</v>
      </c>
      <c r="AG121" s="270">
        <v>70.16</v>
      </c>
    </row>
    <row r="122" spans="19:33" ht="50.1" customHeight="1" x14ac:dyDescent="0.2">
      <c r="AB122" s="260" t="str">
        <f t="shared" si="21"/>
        <v>SOSPIRI ARGENT  S17</v>
      </c>
      <c r="AC122" s="3" t="s">
        <v>342</v>
      </c>
      <c r="AD122" s="201"/>
      <c r="AE122" s="201">
        <v>300</v>
      </c>
      <c r="AF122" s="201" t="s">
        <v>6</v>
      </c>
      <c r="AG122" s="270">
        <v>70.16</v>
      </c>
    </row>
    <row r="123" spans="19:33" ht="50.1" customHeight="1" x14ac:dyDescent="0.2">
      <c r="AB123" s="260" t="str">
        <f t="shared" si="21"/>
        <v>SOSPIRI ARGENT  S18</v>
      </c>
      <c r="AC123" s="3" t="s">
        <v>370</v>
      </c>
      <c r="AD123" s="201"/>
      <c r="AE123" s="201">
        <v>300</v>
      </c>
      <c r="AF123" s="201" t="s">
        <v>6</v>
      </c>
      <c r="AG123" s="270">
        <v>70.16</v>
      </c>
    </row>
    <row r="124" spans="19:33" ht="50.1" customHeight="1" x14ac:dyDescent="0.2">
      <c r="AB124" s="215" t="str">
        <f t="shared" si="21"/>
        <v>SOSPIRI ARGENT  S19</v>
      </c>
      <c r="AC124" s="3" t="s">
        <v>371</v>
      </c>
      <c r="AD124" s="201"/>
      <c r="AE124" s="201">
        <v>300</v>
      </c>
      <c r="AF124" s="201" t="s">
        <v>6</v>
      </c>
      <c r="AG124" s="270">
        <v>70.16</v>
      </c>
    </row>
    <row r="125" spans="19:33" ht="50.1" customHeight="1" x14ac:dyDescent="0.2">
      <c r="AB125" s="215" t="str">
        <f t="shared" si="21"/>
        <v>SOSPIRI ARGENT  S20</v>
      </c>
      <c r="AC125" s="3" t="s">
        <v>372</v>
      </c>
      <c r="AD125" s="201"/>
      <c r="AE125" s="201">
        <v>300</v>
      </c>
      <c r="AF125" s="201" t="s">
        <v>6</v>
      </c>
      <c r="AG125" s="270">
        <v>70.16</v>
      </c>
    </row>
    <row r="126" spans="19:33" ht="50.1" customHeight="1" x14ac:dyDescent="0.2">
      <c r="AB126" s="215" t="str">
        <f t="shared" si="21"/>
        <v>SOSPIRI ARGENT  S21</v>
      </c>
      <c r="AC126" s="3" t="s">
        <v>373</v>
      </c>
      <c r="AD126" s="201"/>
      <c r="AE126" s="201">
        <v>300</v>
      </c>
      <c r="AF126" s="201" t="s">
        <v>6</v>
      </c>
      <c r="AG126" s="270">
        <v>70.16</v>
      </c>
    </row>
    <row r="127" spans="19:33" ht="50.1" customHeight="1" x14ac:dyDescent="0.2">
      <c r="AB127" s="215" t="str">
        <f t="shared" si="21"/>
        <v>SOSPIRI ARGENT  S22</v>
      </c>
      <c r="AC127" s="3" t="s">
        <v>374</v>
      </c>
      <c r="AD127" s="201"/>
      <c r="AE127" s="201">
        <v>300</v>
      </c>
      <c r="AF127" s="201" t="s">
        <v>6</v>
      </c>
      <c r="AG127" s="270">
        <v>70.16</v>
      </c>
    </row>
    <row r="128" spans="19:33" ht="50.1" customHeight="1" x14ac:dyDescent="0.2">
      <c r="AB128" s="215" t="str">
        <f t="shared" si="21"/>
        <v>SOSPIRI ARGENT  S23</v>
      </c>
      <c r="AC128" s="3" t="s">
        <v>344</v>
      </c>
      <c r="AD128" s="201"/>
      <c r="AE128" s="201">
        <v>300</v>
      </c>
      <c r="AF128" s="201" t="s">
        <v>6</v>
      </c>
      <c r="AG128" s="270">
        <v>70.16</v>
      </c>
    </row>
    <row r="129" spans="28:33" ht="50.1" customHeight="1" x14ac:dyDescent="0.2">
      <c r="AB129" s="215" t="str">
        <f t="shared" si="21"/>
        <v>SOSPIRI ARGENT  S24</v>
      </c>
      <c r="AC129" s="3" t="s">
        <v>375</v>
      </c>
      <c r="AD129" s="201"/>
      <c r="AE129" s="201">
        <v>300</v>
      </c>
      <c r="AF129" s="201" t="s">
        <v>6</v>
      </c>
      <c r="AG129" s="270">
        <v>70.16</v>
      </c>
    </row>
    <row r="130" spans="28:33" ht="50.1" customHeight="1" x14ac:dyDescent="0.2">
      <c r="AB130" s="215" t="str">
        <f t="shared" si="21"/>
        <v>SOSPIRI ARGENT  S25</v>
      </c>
      <c r="AC130" s="3" t="s">
        <v>347</v>
      </c>
      <c r="AD130" s="201"/>
      <c r="AE130" s="201">
        <v>300</v>
      </c>
      <c r="AF130" s="201" t="s">
        <v>6</v>
      </c>
      <c r="AG130" s="270">
        <v>70.16</v>
      </c>
    </row>
    <row r="131" spans="28:33" ht="50.1" customHeight="1" x14ac:dyDescent="0.2">
      <c r="AB131" s="215" t="str">
        <f t="shared" si="21"/>
        <v>SOSPIRI ARGENT  S26</v>
      </c>
      <c r="AC131" s="3" t="s">
        <v>376</v>
      </c>
      <c r="AD131" s="201"/>
      <c r="AE131" s="201">
        <v>300</v>
      </c>
      <c r="AF131" s="201" t="s">
        <v>6</v>
      </c>
      <c r="AG131" s="270">
        <v>70.16</v>
      </c>
    </row>
    <row r="132" spans="28:33" ht="50.1" customHeight="1" x14ac:dyDescent="0.2">
      <c r="AB132" s="215" t="str">
        <f t="shared" si="21"/>
        <v>SOSPIRI ARGENT  S27</v>
      </c>
      <c r="AC132" s="3" t="s">
        <v>377</v>
      </c>
      <c r="AD132" s="201"/>
      <c r="AE132" s="201">
        <v>300</v>
      </c>
      <c r="AF132" s="201" t="s">
        <v>6</v>
      </c>
      <c r="AG132" s="270">
        <v>70.16</v>
      </c>
    </row>
    <row r="133" spans="28:33" ht="50.1" customHeight="1" x14ac:dyDescent="0.2">
      <c r="AB133" s="215" t="str">
        <f t="shared" si="21"/>
        <v>SOSPIRI ARGENT  S28</v>
      </c>
      <c r="AC133" s="3" t="s">
        <v>378</v>
      </c>
      <c r="AD133" s="201"/>
      <c r="AE133" s="201">
        <v>300</v>
      </c>
      <c r="AF133" s="201" t="s">
        <v>6</v>
      </c>
      <c r="AG133" s="270">
        <v>70.16</v>
      </c>
    </row>
    <row r="134" spans="28:33" ht="50.1" customHeight="1" x14ac:dyDescent="0.2">
      <c r="AB134" s="215" t="str">
        <f t="shared" si="21"/>
        <v>SOSPIRI ARGENT  S29</v>
      </c>
      <c r="AC134" s="3" t="s">
        <v>379</v>
      </c>
      <c r="AD134" s="201"/>
      <c r="AE134" s="201">
        <v>300</v>
      </c>
      <c r="AF134" s="201" t="s">
        <v>6</v>
      </c>
      <c r="AG134" s="270">
        <v>70.16</v>
      </c>
    </row>
    <row r="135" spans="28:33" ht="50.1" customHeight="1" x14ac:dyDescent="0.2">
      <c r="AB135" s="215" t="str">
        <f t="shared" si="21"/>
        <v>SOSPIRI ARGENT  S30</v>
      </c>
      <c r="AC135" s="3" t="s">
        <v>380</v>
      </c>
      <c r="AD135" s="201"/>
      <c r="AE135" s="201">
        <v>300</v>
      </c>
      <c r="AF135" s="201" t="s">
        <v>6</v>
      </c>
      <c r="AG135" s="270">
        <v>70.16</v>
      </c>
    </row>
    <row r="136" spans="28:33" ht="50.1" customHeight="1" x14ac:dyDescent="0.2">
      <c r="AB136" s="215" t="str">
        <f t="shared" si="21"/>
        <v>SOSPIRI ARGENT  S31</v>
      </c>
      <c r="AC136" s="3" t="s">
        <v>352</v>
      </c>
      <c r="AD136" s="201"/>
      <c r="AE136" s="201">
        <v>300</v>
      </c>
      <c r="AF136" s="201" t="s">
        <v>6</v>
      </c>
      <c r="AG136" s="270">
        <v>70.16</v>
      </c>
    </row>
    <row r="137" spans="28:33" ht="50.1" customHeight="1" x14ac:dyDescent="0.2">
      <c r="AB137" s="215" t="str">
        <f t="shared" si="21"/>
        <v>SOSPIRI ARGENT  S32</v>
      </c>
      <c r="AC137" s="3" t="s">
        <v>381</v>
      </c>
      <c r="AD137" s="201"/>
      <c r="AE137" s="201">
        <v>300</v>
      </c>
      <c r="AF137" s="201" t="s">
        <v>6</v>
      </c>
      <c r="AG137" s="270">
        <v>70.16</v>
      </c>
    </row>
    <row r="138" spans="28:33" ht="50.1" customHeight="1" x14ac:dyDescent="0.2">
      <c r="AB138" s="215" t="str">
        <f t="shared" si="21"/>
        <v>SOSPIRI ARGENT  S33</v>
      </c>
      <c r="AC138" s="3" t="s">
        <v>382</v>
      </c>
      <c r="AD138" s="201"/>
      <c r="AE138" s="201">
        <v>300</v>
      </c>
      <c r="AF138" s="201" t="s">
        <v>6</v>
      </c>
      <c r="AG138" s="270">
        <v>70.16</v>
      </c>
    </row>
    <row r="139" spans="28:33" ht="50.1" customHeight="1" x14ac:dyDescent="0.2">
      <c r="AB139" s="215" t="str">
        <f t="shared" si="21"/>
        <v>SOSPIRI ARGENT  S34</v>
      </c>
      <c r="AC139" s="3" t="s">
        <v>383</v>
      </c>
      <c r="AD139" s="201"/>
      <c r="AE139" s="201">
        <v>300</v>
      </c>
      <c r="AF139" s="201" t="s">
        <v>6</v>
      </c>
      <c r="AG139" s="270">
        <v>70.16</v>
      </c>
    </row>
    <row r="140" spans="28:33" ht="50.1" customHeight="1" x14ac:dyDescent="0.2">
      <c r="AB140" s="215" t="str">
        <f t="shared" si="21"/>
        <v>SOSPIRI ARGENT  S35</v>
      </c>
      <c r="AC140" s="3" t="s">
        <v>384</v>
      </c>
      <c r="AD140" s="201"/>
      <c r="AE140" s="201">
        <v>300</v>
      </c>
      <c r="AF140" s="201" t="s">
        <v>6</v>
      </c>
      <c r="AG140" s="270">
        <v>70.16</v>
      </c>
    </row>
    <row r="141" spans="28:33" ht="50.1" customHeight="1" x14ac:dyDescent="0.2">
      <c r="AB141" s="215" t="str">
        <f t="shared" si="21"/>
        <v>SOSPIRI ARGENT  S36</v>
      </c>
      <c r="AC141" s="3" t="s">
        <v>385</v>
      </c>
      <c r="AD141" s="201"/>
      <c r="AE141" s="201">
        <v>300</v>
      </c>
      <c r="AF141" s="201" t="s">
        <v>6</v>
      </c>
      <c r="AG141" s="270">
        <v>70.16</v>
      </c>
    </row>
    <row r="142" spans="28:33" ht="50.1" customHeight="1" x14ac:dyDescent="0.2">
      <c r="AB142" s="215" t="str">
        <f>M75</f>
        <v>SOSPIRI ARGENT  S37</v>
      </c>
      <c r="AC142" s="3" t="s">
        <v>386</v>
      </c>
      <c r="AD142" s="201"/>
      <c r="AE142" s="201">
        <v>300</v>
      </c>
      <c r="AF142" s="201" t="s">
        <v>6</v>
      </c>
      <c r="AG142" s="270">
        <v>70.16</v>
      </c>
    </row>
    <row r="143" spans="28:33" ht="50.1" customHeight="1" x14ac:dyDescent="0.2">
      <c r="AB143" s="215" t="str">
        <f t="shared" si="21"/>
        <v>SOSPIRI ARGENT  S38</v>
      </c>
      <c r="AC143" s="3" t="s">
        <v>387</v>
      </c>
      <c r="AD143" s="201"/>
      <c r="AE143" s="201">
        <v>300</v>
      </c>
      <c r="AF143" s="201" t="s">
        <v>6</v>
      </c>
      <c r="AG143" s="270">
        <v>70.16</v>
      </c>
    </row>
    <row r="144" spans="28:33" ht="50.1" customHeight="1" x14ac:dyDescent="0.2">
      <c r="AB144" s="215" t="str">
        <f t="shared" si="21"/>
        <v>SOSPIRI ARGENT  S39</v>
      </c>
      <c r="AC144" s="3" t="s">
        <v>388</v>
      </c>
      <c r="AD144" s="201"/>
      <c r="AE144" s="201">
        <v>300</v>
      </c>
      <c r="AF144" s="201" t="s">
        <v>6</v>
      </c>
      <c r="AG144" s="270">
        <v>70.16</v>
      </c>
    </row>
    <row r="145" spans="28:33" ht="50.1" customHeight="1" x14ac:dyDescent="0.2">
      <c r="AB145" s="215" t="str">
        <f t="shared" si="21"/>
        <v>SOSPIRI ARGENT  S40</v>
      </c>
      <c r="AC145" s="3" t="s">
        <v>346</v>
      </c>
      <c r="AD145" s="201"/>
      <c r="AE145" s="201">
        <v>300</v>
      </c>
      <c r="AF145" s="201" t="s">
        <v>6</v>
      </c>
      <c r="AG145" s="270">
        <v>70.16</v>
      </c>
    </row>
    <row r="146" spans="28:33" ht="50.1" customHeight="1" x14ac:dyDescent="0.2">
      <c r="AB146" s="215" t="str">
        <f t="shared" si="21"/>
        <v>SOSPIRI ARGENT  S41</v>
      </c>
      <c r="AC146" s="3" t="s">
        <v>389</v>
      </c>
      <c r="AD146" s="201"/>
      <c r="AE146" s="201">
        <v>300</v>
      </c>
      <c r="AF146" s="201" t="s">
        <v>6</v>
      </c>
      <c r="AG146" s="270">
        <v>70.16</v>
      </c>
    </row>
    <row r="147" spans="28:33" ht="50.1" customHeight="1" x14ac:dyDescent="0.2">
      <c r="AB147" s="215" t="str">
        <f t="shared" si="21"/>
        <v>SOSPIRI ARGENT  S42</v>
      </c>
      <c r="AC147" s="3" t="s">
        <v>390</v>
      </c>
      <c r="AD147" s="201"/>
      <c r="AE147" s="201">
        <v>300</v>
      </c>
      <c r="AF147" s="201" t="s">
        <v>6</v>
      </c>
      <c r="AG147" s="270">
        <v>70.16</v>
      </c>
    </row>
    <row r="148" spans="28:33" ht="50.1" customHeight="1" x14ac:dyDescent="0.2">
      <c r="AB148" s="215" t="str">
        <f t="shared" si="21"/>
        <v>SOSPIRI ARGENT  S43</v>
      </c>
      <c r="AC148" s="3" t="s">
        <v>391</v>
      </c>
      <c r="AD148" s="201"/>
      <c r="AE148" s="201">
        <v>300</v>
      </c>
      <c r="AF148" s="201" t="s">
        <v>6</v>
      </c>
      <c r="AG148" s="270">
        <v>70.16</v>
      </c>
    </row>
    <row r="149" spans="28:33" ht="50.1" customHeight="1" x14ac:dyDescent="0.2">
      <c r="AB149" s="215" t="str">
        <f t="shared" si="21"/>
        <v>SOSPIRI ARGENT  S44</v>
      </c>
      <c r="AC149" s="3" t="s">
        <v>392</v>
      </c>
      <c r="AD149" s="201"/>
      <c r="AE149" s="201">
        <v>300</v>
      </c>
      <c r="AF149" s="201" t="s">
        <v>6</v>
      </c>
      <c r="AG149" s="270">
        <v>70.16</v>
      </c>
    </row>
    <row r="150" spans="28:33" ht="50.1" customHeight="1" x14ac:dyDescent="0.2">
      <c r="AB150" s="215" t="str">
        <f t="shared" si="21"/>
        <v>SOSPIRI ARGENT  S45</v>
      </c>
      <c r="AC150" s="3" t="s">
        <v>393</v>
      </c>
      <c r="AD150" s="201"/>
      <c r="AE150" s="201">
        <v>300</v>
      </c>
      <c r="AF150" s="201" t="s">
        <v>6</v>
      </c>
      <c r="AG150" s="270">
        <v>70.16</v>
      </c>
    </row>
    <row r="151" spans="28:33" ht="50.1" customHeight="1" x14ac:dyDescent="0.2">
      <c r="AB151" s="215" t="str">
        <f t="shared" si="21"/>
        <v>SOSPIRI ARGENT  S46</v>
      </c>
      <c r="AC151" s="3" t="s">
        <v>349</v>
      </c>
      <c r="AD151" s="201"/>
      <c r="AE151" s="201">
        <v>300</v>
      </c>
      <c r="AF151" s="201" t="s">
        <v>6</v>
      </c>
      <c r="AG151" s="270">
        <v>70.16</v>
      </c>
    </row>
    <row r="152" spans="28:33" ht="50.1" customHeight="1" x14ac:dyDescent="0.2">
      <c r="AB152" s="215" t="str">
        <f t="shared" si="21"/>
        <v>SOSPIRI ARGENT  S47</v>
      </c>
      <c r="AC152" s="3" t="s">
        <v>394</v>
      </c>
      <c r="AD152" s="201"/>
      <c r="AE152" s="201">
        <v>300</v>
      </c>
      <c r="AF152" s="201" t="s">
        <v>6</v>
      </c>
      <c r="AG152" s="270">
        <v>70.16</v>
      </c>
    </row>
    <row r="153" spans="28:33" ht="50.1" customHeight="1" x14ac:dyDescent="0.2">
      <c r="AB153" s="215" t="str">
        <f t="shared" si="21"/>
        <v>SOSPIRI ARGENT  S48</v>
      </c>
      <c r="AC153" s="3" t="s">
        <v>395</v>
      </c>
      <c r="AD153" s="201"/>
      <c r="AE153" s="201">
        <v>300</v>
      </c>
      <c r="AF153" s="201" t="s">
        <v>6</v>
      </c>
      <c r="AG153" s="270">
        <v>70.16</v>
      </c>
    </row>
    <row r="154" spans="28:33" ht="50.1" customHeight="1" x14ac:dyDescent="0.2">
      <c r="AB154" s="215" t="str">
        <f t="shared" si="21"/>
        <v>SOSPIRI ARGENT  S49</v>
      </c>
      <c r="AC154" s="3" t="s">
        <v>396</v>
      </c>
      <c r="AD154" s="201"/>
      <c r="AE154" s="201">
        <v>300</v>
      </c>
      <c r="AF154" s="201" t="s">
        <v>6</v>
      </c>
      <c r="AG154" s="270">
        <v>70.16</v>
      </c>
    </row>
    <row r="155" spans="28:33" ht="50.1" customHeight="1" x14ac:dyDescent="0.2">
      <c r="AB155" s="215" t="str">
        <f t="shared" si="21"/>
        <v>SOSPIRI ARGENT  S50</v>
      </c>
      <c r="AC155" s="3" t="s">
        <v>397</v>
      </c>
      <c r="AD155" s="201"/>
      <c r="AE155" s="201">
        <v>300</v>
      </c>
      <c r="AF155" s="201" t="s">
        <v>6</v>
      </c>
      <c r="AG155" s="270">
        <v>70.16</v>
      </c>
    </row>
    <row r="156" spans="28:33" ht="50.1" customHeight="1" x14ac:dyDescent="0.2">
      <c r="AB156" s="215" t="str">
        <f t="shared" si="21"/>
        <v>SOSPIRI ARGENT  S51</v>
      </c>
      <c r="AC156" s="3" t="s">
        <v>398</v>
      </c>
      <c r="AD156" s="201"/>
      <c r="AE156" s="201">
        <v>300</v>
      </c>
      <c r="AF156" s="201" t="s">
        <v>6</v>
      </c>
      <c r="AG156" s="270">
        <v>70.16</v>
      </c>
    </row>
    <row r="157" spans="28:33" ht="50.1" customHeight="1" x14ac:dyDescent="0.2">
      <c r="AB157" s="215" t="str">
        <f>M90</f>
        <v>SOSPIRI ARGENT  S52</v>
      </c>
      <c r="AC157" s="3" t="s">
        <v>350</v>
      </c>
      <c r="AD157" s="201"/>
      <c r="AE157" s="201">
        <v>300</v>
      </c>
      <c r="AF157" s="201" t="s">
        <v>6</v>
      </c>
      <c r="AG157" s="270">
        <v>70.16</v>
      </c>
    </row>
    <row r="158" spans="28:33" ht="50.1" customHeight="1" x14ac:dyDescent="0.2">
      <c r="AB158" s="215" t="str">
        <f t="shared" si="21"/>
        <v>SOSPIRI ARGENT  S53</v>
      </c>
      <c r="AC158" s="3" t="s">
        <v>399</v>
      </c>
      <c r="AD158" s="201"/>
      <c r="AE158" s="201">
        <v>300</v>
      </c>
      <c r="AF158" s="201" t="s">
        <v>6</v>
      </c>
      <c r="AG158" s="270">
        <v>70.16</v>
      </c>
    </row>
    <row r="159" spans="28:33" ht="50.1" customHeight="1" x14ac:dyDescent="0.2">
      <c r="AB159" s="215" t="str">
        <f t="shared" si="21"/>
        <v>SOSPIRI ARGENT  S54</v>
      </c>
      <c r="AC159" s="3" t="s">
        <v>400</v>
      </c>
      <c r="AD159" s="201"/>
      <c r="AE159" s="201">
        <v>300</v>
      </c>
      <c r="AF159" s="201" t="s">
        <v>6</v>
      </c>
      <c r="AG159" s="270">
        <v>70.16</v>
      </c>
    </row>
    <row r="160" spans="28:33" ht="50.1" customHeight="1" x14ac:dyDescent="0.2">
      <c r="AB160" s="215" t="str">
        <f t="shared" ref="AB160:AB165" si="22">M93</f>
        <v>SOSPIRI ARGENT  S55</v>
      </c>
      <c r="AC160" s="3" t="s">
        <v>345</v>
      </c>
      <c r="AD160" s="201"/>
      <c r="AE160" s="201">
        <v>300</v>
      </c>
      <c r="AF160" s="201" t="s">
        <v>6</v>
      </c>
      <c r="AG160" s="216">
        <v>70.16</v>
      </c>
    </row>
    <row r="161" spans="28:33" ht="50.1" customHeight="1" x14ac:dyDescent="0.2">
      <c r="AB161" s="215" t="str">
        <f t="shared" si="22"/>
        <v>SOSPIRI ARGENT  S56</v>
      </c>
      <c r="AC161" s="3" t="s">
        <v>401</v>
      </c>
      <c r="AD161" s="201"/>
      <c r="AE161" s="201">
        <v>300</v>
      </c>
      <c r="AF161" s="201" t="s">
        <v>6</v>
      </c>
      <c r="AG161" s="216">
        <v>70.16</v>
      </c>
    </row>
    <row r="162" spans="28:33" ht="50.1" customHeight="1" x14ac:dyDescent="0.2">
      <c r="AB162" s="215" t="str">
        <f t="shared" si="22"/>
        <v>SOSPIRI ARGENT  S57</v>
      </c>
      <c r="AC162" s="3" t="s">
        <v>402</v>
      </c>
      <c r="AD162" s="201"/>
      <c r="AE162" s="201">
        <v>300</v>
      </c>
      <c r="AF162" s="201" t="s">
        <v>6</v>
      </c>
      <c r="AG162" s="216">
        <v>70.16</v>
      </c>
    </row>
    <row r="163" spans="28:33" ht="50.1" customHeight="1" x14ac:dyDescent="0.2">
      <c r="AB163" s="215" t="str">
        <f t="shared" si="22"/>
        <v>SOSPIRI ARGENT  S58</v>
      </c>
      <c r="AC163" s="3" t="s">
        <v>403</v>
      </c>
      <c r="AD163" s="201"/>
      <c r="AE163" s="201">
        <v>300</v>
      </c>
      <c r="AF163" s="201" t="s">
        <v>6</v>
      </c>
      <c r="AG163" s="216">
        <v>70.16</v>
      </c>
    </row>
    <row r="164" spans="28:33" ht="50.1" customHeight="1" x14ac:dyDescent="0.2">
      <c r="AB164" s="215" t="str">
        <f t="shared" si="22"/>
        <v>SOSPIRI ARGENT  S59</v>
      </c>
      <c r="AC164" s="3" t="s">
        <v>404</v>
      </c>
      <c r="AD164" s="201"/>
      <c r="AE164" s="201">
        <v>300</v>
      </c>
      <c r="AF164" s="201" t="s">
        <v>6</v>
      </c>
      <c r="AG164" s="216">
        <v>70.16</v>
      </c>
    </row>
    <row r="165" spans="28:33" ht="50.1" customHeight="1" x14ac:dyDescent="0.2">
      <c r="AB165" s="215" t="str">
        <f t="shared" si="22"/>
        <v>SOSPIRI ARGENT  S60</v>
      </c>
      <c r="AC165" s="3" t="s">
        <v>405</v>
      </c>
      <c r="AD165" s="201"/>
      <c r="AE165" s="201">
        <v>300</v>
      </c>
      <c r="AF165" s="201" t="s">
        <v>6</v>
      </c>
      <c r="AG165" s="216">
        <v>70.16</v>
      </c>
    </row>
    <row r="166" spans="28:33" ht="50.1" customHeight="1" x14ac:dyDescent="0.2">
      <c r="AB166" s="215" t="str">
        <f>M99</f>
        <v>SOSPIRI ARGENT  S61</v>
      </c>
      <c r="AC166" s="3" t="s">
        <v>348</v>
      </c>
      <c r="AD166" s="201"/>
      <c r="AE166" s="201">
        <v>300</v>
      </c>
      <c r="AF166" s="201" t="s">
        <v>6</v>
      </c>
      <c r="AG166" s="216">
        <v>70.16</v>
      </c>
    </row>
    <row r="167" spans="28:33" ht="50.1" customHeight="1" x14ac:dyDescent="0.2">
      <c r="AB167" s="215" t="str">
        <f t="shared" ref="AB167:AB171" si="23">M100</f>
        <v>SOSPIRI ARGENT  S62</v>
      </c>
      <c r="AC167" s="3" t="s">
        <v>406</v>
      </c>
      <c r="AD167" s="201"/>
      <c r="AE167" s="201">
        <v>300</v>
      </c>
      <c r="AF167" s="201" t="s">
        <v>6</v>
      </c>
      <c r="AG167" s="216">
        <v>70.16</v>
      </c>
    </row>
    <row r="168" spans="28:33" ht="50.1" customHeight="1" x14ac:dyDescent="0.2">
      <c r="AB168" s="215" t="str">
        <f t="shared" si="23"/>
        <v>SOSPIRI ARGENT  S63</v>
      </c>
      <c r="AC168" s="3" t="s">
        <v>407</v>
      </c>
      <c r="AD168" s="201"/>
      <c r="AE168" s="201">
        <v>300</v>
      </c>
      <c r="AF168" s="201" t="s">
        <v>6</v>
      </c>
      <c r="AG168" s="216">
        <v>70.16</v>
      </c>
    </row>
    <row r="169" spans="28:33" ht="50.1" customHeight="1" x14ac:dyDescent="0.2">
      <c r="AB169" s="215" t="str">
        <f t="shared" si="23"/>
        <v>SOSPIRI ARGENT  S64</v>
      </c>
      <c r="AC169" s="3" t="s">
        <v>351</v>
      </c>
      <c r="AD169" s="201"/>
      <c r="AE169" s="201">
        <v>300</v>
      </c>
      <c r="AF169" s="201" t="s">
        <v>6</v>
      </c>
      <c r="AG169" s="216">
        <v>70.16</v>
      </c>
    </row>
    <row r="170" spans="28:33" ht="38.25" x14ac:dyDescent="0.2">
      <c r="AB170" s="215" t="str">
        <f t="shared" si="23"/>
        <v>SOSPIRI ARGENT  S65</v>
      </c>
      <c r="AC170" s="3" t="s">
        <v>408</v>
      </c>
      <c r="AD170" s="201"/>
      <c r="AE170" s="201">
        <v>300</v>
      </c>
      <c r="AF170" s="201" t="s">
        <v>6</v>
      </c>
      <c r="AG170" s="216">
        <v>70.16</v>
      </c>
    </row>
    <row r="171" spans="28:33" ht="39" thickBot="1" x14ac:dyDescent="0.25">
      <c r="AB171" s="267" t="str">
        <f t="shared" si="23"/>
        <v>SOSPIRI ARGENT  S66</v>
      </c>
      <c r="AC171" s="271" t="s">
        <v>409</v>
      </c>
      <c r="AD171" s="268"/>
      <c r="AE171" s="268">
        <v>300</v>
      </c>
      <c r="AF171" s="268" t="s">
        <v>6</v>
      </c>
      <c r="AG171" s="269">
        <v>70.16</v>
      </c>
    </row>
    <row r="172" spans="28:33" ht="13.5" thickTop="1" x14ac:dyDescent="0.2"/>
  </sheetData>
  <sheetProtection algorithmName="SHA-512" hashValue="0qAY+9D8nHzs9KmerVh/qwJboGjZtsBxSHY9O909ii/BeOUln1lZYaj0EwiwovLv7bxqinkGKY8zD40coR1MEg==" saltValue="t6jIBwz9tkUe8TzzJzT7zA==" spinCount="100000" sheet="1" formatCells="0" formatColumns="0" formatRows="0" insertColumns="0" insertRows="0" insertHyperlinks="0" deleteColumns="0" deleteRows="0" selectLockedCells="1" sort="0" autoFilter="0" pivotTables="0"/>
  <sortState ref="AB431:AI502">
    <sortCondition ref="AB431:AB502"/>
  </sortState>
  <mergeCells count="8">
    <mergeCell ref="B1:S1"/>
    <mergeCell ref="V1:AM1"/>
    <mergeCell ref="B9:S9"/>
    <mergeCell ref="D25:E25"/>
    <mergeCell ref="G25:I25"/>
    <mergeCell ref="M25:Q25"/>
    <mergeCell ref="V9:AM9"/>
    <mergeCell ref="M10:S10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3522C-D2AC-4832-A4C5-832FD16892E1}">
  <dimension ref="A1:F81"/>
  <sheetViews>
    <sheetView workbookViewId="0">
      <selection activeCell="K4" sqref="K4:M4"/>
    </sheetView>
  </sheetViews>
  <sheetFormatPr baseColWidth="10" defaultRowHeight="12.75" x14ac:dyDescent="0.2"/>
  <cols>
    <col min="1" max="1" width="21.28515625" style="272" bestFit="1" customWidth="1"/>
    <col min="2" max="2" width="22.140625" style="272" customWidth="1"/>
    <col min="3" max="5" width="5.85546875" style="272" customWidth="1"/>
    <col min="6" max="6" width="13.85546875" style="272" bestFit="1" customWidth="1"/>
    <col min="7" max="16384" width="11.42578125" style="272"/>
  </cols>
  <sheetData>
    <row r="1" spans="1:6" ht="13.5" thickBot="1" x14ac:dyDescent="0.25">
      <c r="A1" s="272" t="s">
        <v>268</v>
      </c>
      <c r="B1" s="272" t="s">
        <v>271</v>
      </c>
      <c r="C1" s="272" t="s">
        <v>269</v>
      </c>
      <c r="D1" s="272" t="s">
        <v>270</v>
      </c>
    </row>
    <row r="2" spans="1:6" ht="50.1" customHeight="1" x14ac:dyDescent="0.2">
      <c r="A2" s="252" t="s">
        <v>410</v>
      </c>
      <c r="C2" s="273">
        <v>0</v>
      </c>
      <c r="D2" s="160">
        <v>0</v>
      </c>
      <c r="E2" s="272" t="s">
        <v>6</v>
      </c>
      <c r="F2" s="272" t="s">
        <v>272</v>
      </c>
    </row>
    <row r="3" spans="1:6" ht="50.1" customHeight="1" x14ac:dyDescent="0.2">
      <c r="A3" s="252" t="s">
        <v>411</v>
      </c>
      <c r="B3" s="187"/>
      <c r="C3" s="274">
        <v>75</v>
      </c>
      <c r="D3" s="160">
        <v>66</v>
      </c>
      <c r="E3" s="272" t="s">
        <v>6</v>
      </c>
      <c r="F3" s="272" t="s">
        <v>273</v>
      </c>
    </row>
    <row r="4" spans="1:6" ht="50.1" customHeight="1" x14ac:dyDescent="0.2">
      <c r="A4" s="252" t="s">
        <v>412</v>
      </c>
      <c r="B4" s="187"/>
      <c r="C4" s="274">
        <v>89</v>
      </c>
      <c r="D4" s="160">
        <v>16</v>
      </c>
      <c r="E4" s="272" t="s">
        <v>6</v>
      </c>
      <c r="F4" s="272" t="s">
        <v>274</v>
      </c>
    </row>
    <row r="5" spans="1:6" ht="50.1" customHeight="1" x14ac:dyDescent="0.2">
      <c r="A5" s="252" t="s">
        <v>413</v>
      </c>
      <c r="B5" s="187"/>
      <c r="C5" s="274">
        <v>74</v>
      </c>
      <c r="D5" s="160">
        <v>66</v>
      </c>
      <c r="E5" s="272" t="s">
        <v>6</v>
      </c>
      <c r="F5" s="272" t="s">
        <v>275</v>
      </c>
    </row>
    <row r="6" spans="1:6" ht="50.1" customHeight="1" x14ac:dyDescent="0.2">
      <c r="A6" s="252" t="s">
        <v>414</v>
      </c>
      <c r="B6" s="187"/>
      <c r="C6" s="274">
        <v>82</v>
      </c>
      <c r="D6" s="160">
        <v>66</v>
      </c>
      <c r="E6" s="272" t="s">
        <v>6</v>
      </c>
      <c r="F6" s="272" t="s">
        <v>276</v>
      </c>
    </row>
    <row r="7" spans="1:6" ht="50.1" customHeight="1" x14ac:dyDescent="0.2">
      <c r="A7" s="252" t="s">
        <v>415</v>
      </c>
      <c r="B7" s="187"/>
      <c r="C7" s="274">
        <v>85</v>
      </c>
      <c r="D7" s="160">
        <v>66</v>
      </c>
      <c r="E7" s="272" t="s">
        <v>6</v>
      </c>
      <c r="F7" s="272" t="s">
        <v>277</v>
      </c>
    </row>
    <row r="8" spans="1:6" ht="50.1" customHeight="1" x14ac:dyDescent="0.2">
      <c r="A8" s="252" t="s">
        <v>416</v>
      </c>
      <c r="B8" s="187"/>
      <c r="C8" s="274">
        <v>84</v>
      </c>
      <c r="D8" s="160">
        <v>66</v>
      </c>
      <c r="E8" s="272" t="s">
        <v>6</v>
      </c>
      <c r="F8" s="272" t="s">
        <v>278</v>
      </c>
    </row>
    <row r="9" spans="1:6" ht="50.1" customHeight="1" x14ac:dyDescent="0.2">
      <c r="A9" s="252" t="s">
        <v>417</v>
      </c>
      <c r="B9" s="187"/>
      <c r="C9" s="274">
        <v>88</v>
      </c>
      <c r="D9" s="160">
        <v>66</v>
      </c>
      <c r="E9" s="272" t="s">
        <v>6</v>
      </c>
      <c r="F9" s="272" t="s">
        <v>279</v>
      </c>
    </row>
    <row r="10" spans="1:6" ht="50.1" customHeight="1" x14ac:dyDescent="0.2">
      <c r="A10" s="252" t="s">
        <v>418</v>
      </c>
      <c r="B10" s="187"/>
      <c r="C10" s="274">
        <v>70</v>
      </c>
      <c r="D10" s="160">
        <v>66</v>
      </c>
      <c r="E10" s="272" t="s">
        <v>6</v>
      </c>
      <c r="F10" s="272" t="s">
        <v>280</v>
      </c>
    </row>
    <row r="11" spans="1:6" ht="50.1" customHeight="1" x14ac:dyDescent="0.2">
      <c r="A11" s="252" t="s">
        <v>419</v>
      </c>
      <c r="B11" s="187"/>
      <c r="C11" s="274">
        <v>91</v>
      </c>
      <c r="D11" s="160">
        <v>66</v>
      </c>
      <c r="E11" s="272" t="s">
        <v>6</v>
      </c>
      <c r="F11" s="272" t="s">
        <v>281</v>
      </c>
    </row>
    <row r="12" spans="1:6" ht="50.1" customHeight="1" x14ac:dyDescent="0.2">
      <c r="A12" s="252" t="s">
        <v>420</v>
      </c>
      <c r="B12" s="187"/>
      <c r="C12" s="274">
        <v>77</v>
      </c>
      <c r="D12" s="160">
        <v>66</v>
      </c>
      <c r="E12" s="272" t="s">
        <v>6</v>
      </c>
      <c r="F12" s="272" t="s">
        <v>282</v>
      </c>
    </row>
    <row r="13" spans="1:6" ht="50.1" customHeight="1" x14ac:dyDescent="0.2">
      <c r="A13" s="252" t="s">
        <v>421</v>
      </c>
      <c r="B13" s="187"/>
      <c r="C13" s="274">
        <v>79</v>
      </c>
      <c r="D13" s="160">
        <v>66</v>
      </c>
      <c r="E13" s="272" t="s">
        <v>6</v>
      </c>
      <c r="F13" s="272" t="s">
        <v>283</v>
      </c>
    </row>
    <row r="14" spans="1:6" ht="50.1" customHeight="1" x14ac:dyDescent="0.2">
      <c r="A14" s="252" t="s">
        <v>422</v>
      </c>
      <c r="B14" s="187"/>
      <c r="C14" s="274">
        <v>80</v>
      </c>
      <c r="D14" s="160">
        <v>33</v>
      </c>
      <c r="E14" s="272" t="s">
        <v>6</v>
      </c>
      <c r="F14" s="272" t="s">
        <v>284</v>
      </c>
    </row>
    <row r="15" spans="1:6" ht="50.1" customHeight="1" x14ac:dyDescent="0.2">
      <c r="A15" s="252" t="s">
        <v>423</v>
      </c>
      <c r="B15" s="187"/>
      <c r="C15" s="274">
        <v>76</v>
      </c>
      <c r="D15" s="160">
        <v>1</v>
      </c>
      <c r="E15" s="272" t="s">
        <v>6</v>
      </c>
      <c r="F15" s="272" t="s">
        <v>285</v>
      </c>
    </row>
    <row r="16" spans="1:6" ht="50.1" customHeight="1" x14ac:dyDescent="0.2">
      <c r="A16" s="252" t="s">
        <v>424</v>
      </c>
      <c r="B16" s="187"/>
      <c r="C16" s="274">
        <v>74</v>
      </c>
      <c r="D16" s="160">
        <v>2</v>
      </c>
      <c r="E16" s="272" t="s">
        <v>6</v>
      </c>
      <c r="F16" s="272" t="s">
        <v>286</v>
      </c>
    </row>
    <row r="17" spans="1:6" ht="50.1" customHeight="1" x14ac:dyDescent="0.2">
      <c r="A17" s="252" t="s">
        <v>425</v>
      </c>
      <c r="B17" s="187"/>
      <c r="C17" s="274">
        <v>82</v>
      </c>
      <c r="D17" s="160">
        <v>1</v>
      </c>
      <c r="E17" s="272" t="s">
        <v>6</v>
      </c>
      <c r="F17" s="272" t="s">
        <v>287</v>
      </c>
    </row>
    <row r="18" spans="1:6" ht="50.1" customHeight="1" x14ac:dyDescent="0.2">
      <c r="A18" s="252" t="s">
        <v>426</v>
      </c>
      <c r="B18" s="187"/>
      <c r="C18" s="274">
        <v>72</v>
      </c>
      <c r="D18" s="160">
        <v>8</v>
      </c>
      <c r="E18" s="272" t="s">
        <v>6</v>
      </c>
      <c r="F18" s="272" t="s">
        <v>288</v>
      </c>
    </row>
    <row r="19" spans="1:6" ht="50.1" customHeight="1" x14ac:dyDescent="0.2">
      <c r="A19" s="252" t="s">
        <v>427</v>
      </c>
      <c r="B19" s="187"/>
      <c r="C19" s="274">
        <v>84</v>
      </c>
      <c r="D19" s="160">
        <v>1</v>
      </c>
      <c r="E19" s="272" t="s">
        <v>6</v>
      </c>
      <c r="F19" s="272" t="s">
        <v>289</v>
      </c>
    </row>
    <row r="20" spans="1:6" ht="50.1" customHeight="1" x14ac:dyDescent="0.2">
      <c r="A20" s="252" t="s">
        <v>428</v>
      </c>
      <c r="B20" s="187"/>
      <c r="C20" s="274">
        <v>73</v>
      </c>
      <c r="D20" s="160">
        <v>2</v>
      </c>
      <c r="E20" s="272" t="s">
        <v>6</v>
      </c>
      <c r="F20" s="272" t="s">
        <v>290</v>
      </c>
    </row>
    <row r="21" spans="1:6" ht="50.1" customHeight="1" x14ac:dyDescent="0.2">
      <c r="A21" s="252" t="s">
        <v>429</v>
      </c>
      <c r="B21" s="187"/>
      <c r="C21" s="274">
        <v>86</v>
      </c>
      <c r="D21" s="160">
        <v>1</v>
      </c>
      <c r="E21" s="272" t="s">
        <v>6</v>
      </c>
      <c r="F21" s="272" t="s">
        <v>291</v>
      </c>
    </row>
    <row r="22" spans="1:6" ht="50.1" customHeight="1" x14ac:dyDescent="0.2">
      <c r="A22" s="252" t="s">
        <v>430</v>
      </c>
      <c r="B22" s="187"/>
      <c r="C22" s="274">
        <v>80</v>
      </c>
      <c r="D22" s="160">
        <v>1</v>
      </c>
      <c r="E22" s="272" t="s">
        <v>6</v>
      </c>
      <c r="F22" s="272" t="s">
        <v>292</v>
      </c>
    </row>
    <row r="23" spans="1:6" ht="50.1" customHeight="1" x14ac:dyDescent="0.2">
      <c r="A23" s="252" t="s">
        <v>431</v>
      </c>
      <c r="B23" s="187"/>
      <c r="C23" s="274">
        <v>78</v>
      </c>
      <c r="D23" s="160">
        <v>4</v>
      </c>
      <c r="E23" s="272" t="s">
        <v>6</v>
      </c>
      <c r="F23" s="272" t="s">
        <v>293</v>
      </c>
    </row>
    <row r="24" spans="1:6" ht="50.1" customHeight="1" x14ac:dyDescent="0.2">
      <c r="A24" s="252" t="s">
        <v>432</v>
      </c>
      <c r="B24" s="187"/>
      <c r="C24" s="274">
        <v>79</v>
      </c>
      <c r="D24" s="160">
        <v>1</v>
      </c>
      <c r="E24" s="272" t="s">
        <v>6</v>
      </c>
      <c r="F24" s="272" t="s">
        <v>294</v>
      </c>
    </row>
    <row r="25" spans="1:6" ht="50.1" customHeight="1" x14ac:dyDescent="0.2">
      <c r="A25" s="252" t="s">
        <v>433</v>
      </c>
      <c r="B25" s="187"/>
      <c r="C25" s="274">
        <v>88</v>
      </c>
      <c r="D25" s="160">
        <v>1</v>
      </c>
      <c r="E25" s="272" t="s">
        <v>6</v>
      </c>
      <c r="F25" s="272" t="s">
        <v>295</v>
      </c>
    </row>
    <row r="26" spans="1:6" ht="50.1" customHeight="1" x14ac:dyDescent="0.2">
      <c r="A26" s="252" t="s">
        <v>434</v>
      </c>
      <c r="B26" s="187"/>
      <c r="C26" s="274">
        <v>70</v>
      </c>
      <c r="D26" s="160">
        <v>1</v>
      </c>
      <c r="E26" s="272" t="s">
        <v>6</v>
      </c>
      <c r="F26" s="272" t="s">
        <v>296</v>
      </c>
    </row>
    <row r="27" spans="1:6" ht="50.1" customHeight="1" x14ac:dyDescent="0.2">
      <c r="A27" s="252" t="s">
        <v>435</v>
      </c>
      <c r="B27" s="187"/>
      <c r="C27" s="274">
        <v>76</v>
      </c>
      <c r="D27" s="160">
        <v>66</v>
      </c>
      <c r="E27" s="272" t="s">
        <v>6</v>
      </c>
      <c r="F27" s="272" t="s">
        <v>297</v>
      </c>
    </row>
    <row r="28" spans="1:6" ht="50.1" customHeight="1" x14ac:dyDescent="0.2">
      <c r="A28" s="252" t="s">
        <v>436</v>
      </c>
      <c r="B28" s="187"/>
      <c r="C28" s="274">
        <v>76</v>
      </c>
      <c r="D28" s="160">
        <v>8</v>
      </c>
      <c r="E28" s="272" t="s">
        <v>6</v>
      </c>
      <c r="F28" s="272" t="s">
        <v>298</v>
      </c>
    </row>
    <row r="29" spans="1:6" ht="50.1" customHeight="1" x14ac:dyDescent="0.2">
      <c r="A29" s="252" t="s">
        <v>437</v>
      </c>
      <c r="B29" s="187"/>
      <c r="C29" s="274">
        <v>76</v>
      </c>
      <c r="D29" s="160">
        <v>2</v>
      </c>
      <c r="E29" s="272" t="s">
        <v>6</v>
      </c>
      <c r="F29" s="272" t="s">
        <v>299</v>
      </c>
    </row>
    <row r="30" spans="1:6" ht="50.1" customHeight="1" x14ac:dyDescent="0.2">
      <c r="A30" s="252" t="s">
        <v>438</v>
      </c>
      <c r="B30" s="187"/>
      <c r="C30" s="274">
        <v>89</v>
      </c>
      <c r="D30" s="160">
        <v>66</v>
      </c>
      <c r="E30" s="272" t="s">
        <v>6</v>
      </c>
      <c r="F30" s="272" t="s">
        <v>300</v>
      </c>
    </row>
    <row r="31" spans="1:6" ht="50.1" customHeight="1" x14ac:dyDescent="0.2">
      <c r="A31" s="252" t="s">
        <v>439</v>
      </c>
      <c r="B31" s="187"/>
      <c r="C31" s="274">
        <v>75</v>
      </c>
      <c r="D31" s="160">
        <v>66</v>
      </c>
      <c r="E31" s="272" t="s">
        <v>6</v>
      </c>
      <c r="F31" s="272" t="s">
        <v>273</v>
      </c>
    </row>
    <row r="32" spans="1:6" ht="50.1" customHeight="1" x14ac:dyDescent="0.2">
      <c r="A32" s="252" t="s">
        <v>440</v>
      </c>
      <c r="B32" s="187"/>
      <c r="C32" s="274">
        <v>75</v>
      </c>
      <c r="D32" s="160">
        <v>2</v>
      </c>
      <c r="E32" s="272" t="s">
        <v>6</v>
      </c>
      <c r="F32" s="272" t="s">
        <v>301</v>
      </c>
    </row>
    <row r="33" spans="1:6" ht="50.1" customHeight="1" x14ac:dyDescent="0.2">
      <c r="A33" s="252" t="s">
        <v>441</v>
      </c>
      <c r="B33" s="187"/>
      <c r="C33" s="274">
        <v>90</v>
      </c>
      <c r="D33" s="160">
        <v>66</v>
      </c>
      <c r="E33" s="272" t="s">
        <v>6</v>
      </c>
      <c r="F33" s="272" t="s">
        <v>302</v>
      </c>
    </row>
    <row r="34" spans="1:6" ht="50.1" customHeight="1" x14ac:dyDescent="0.2">
      <c r="A34" s="252" t="s">
        <v>442</v>
      </c>
      <c r="B34" s="187"/>
      <c r="C34" s="274">
        <v>90</v>
      </c>
      <c r="D34" s="160">
        <v>8</v>
      </c>
      <c r="E34" s="272" t="s">
        <v>6</v>
      </c>
      <c r="F34" s="272" t="s">
        <v>303</v>
      </c>
    </row>
    <row r="35" spans="1:6" ht="50.1" customHeight="1" x14ac:dyDescent="0.2">
      <c r="A35" s="252" t="s">
        <v>443</v>
      </c>
      <c r="B35" s="187"/>
      <c r="C35" s="274">
        <v>81</v>
      </c>
      <c r="D35" s="160">
        <v>2</v>
      </c>
      <c r="E35" s="272" t="s">
        <v>6</v>
      </c>
      <c r="F35" s="272" t="s">
        <v>304</v>
      </c>
    </row>
    <row r="36" spans="1:6" ht="50.1" customHeight="1" x14ac:dyDescent="0.2">
      <c r="A36" s="252" t="s">
        <v>444</v>
      </c>
      <c r="B36" s="187"/>
      <c r="C36" s="274">
        <v>73</v>
      </c>
      <c r="D36" s="160">
        <v>66</v>
      </c>
      <c r="E36" s="272" t="s">
        <v>6</v>
      </c>
      <c r="F36" s="272" t="s">
        <v>305</v>
      </c>
    </row>
    <row r="37" spans="1:6" ht="50.1" customHeight="1" x14ac:dyDescent="0.2">
      <c r="A37" s="252" t="s">
        <v>445</v>
      </c>
      <c r="B37" s="187"/>
      <c r="C37" s="274">
        <v>74</v>
      </c>
      <c r="D37" s="160">
        <v>66</v>
      </c>
      <c r="E37" s="272" t="s">
        <v>6</v>
      </c>
      <c r="F37" s="272" t="s">
        <v>275</v>
      </c>
    </row>
    <row r="38" spans="1:6" ht="50.1" customHeight="1" x14ac:dyDescent="0.2">
      <c r="A38" s="252" t="s">
        <v>446</v>
      </c>
      <c r="B38" s="187"/>
      <c r="C38" s="274">
        <v>74</v>
      </c>
      <c r="D38" s="160">
        <v>16</v>
      </c>
      <c r="E38" s="272" t="s">
        <v>6</v>
      </c>
      <c r="F38" s="272" t="s">
        <v>306</v>
      </c>
    </row>
    <row r="39" spans="1:6" ht="50.1" customHeight="1" x14ac:dyDescent="0.2">
      <c r="A39" s="252" t="s">
        <v>447</v>
      </c>
      <c r="B39" s="187"/>
      <c r="C39" s="274">
        <v>84</v>
      </c>
      <c r="D39" s="160">
        <v>66</v>
      </c>
      <c r="E39" s="272" t="s">
        <v>6</v>
      </c>
      <c r="F39" s="272" t="s">
        <v>278</v>
      </c>
    </row>
    <row r="40" spans="1:6" ht="50.1" customHeight="1" x14ac:dyDescent="0.2">
      <c r="A40" s="252" t="s">
        <v>448</v>
      </c>
      <c r="B40" s="187"/>
      <c r="C40" s="274">
        <v>84</v>
      </c>
      <c r="D40" s="160">
        <v>16</v>
      </c>
      <c r="E40" s="272" t="s">
        <v>6</v>
      </c>
      <c r="F40" s="272" t="s">
        <v>307</v>
      </c>
    </row>
    <row r="41" spans="1:6" ht="50.1" customHeight="1" x14ac:dyDescent="0.2">
      <c r="A41" s="252" t="s">
        <v>449</v>
      </c>
      <c r="B41" s="187"/>
      <c r="C41" s="274">
        <v>73</v>
      </c>
      <c r="D41" s="160">
        <v>16</v>
      </c>
      <c r="E41" s="272" t="s">
        <v>6</v>
      </c>
      <c r="F41" s="272" t="s">
        <v>308</v>
      </c>
    </row>
    <row r="42" spans="1:6" ht="50.1" customHeight="1" x14ac:dyDescent="0.2">
      <c r="A42" s="252" t="s">
        <v>450</v>
      </c>
      <c r="B42" s="187"/>
      <c r="C42" s="274">
        <v>72</v>
      </c>
      <c r="D42" s="160">
        <v>66</v>
      </c>
      <c r="E42" s="272" t="s">
        <v>6</v>
      </c>
      <c r="F42" s="272" t="s">
        <v>309</v>
      </c>
    </row>
    <row r="43" spans="1:6" ht="50.1" customHeight="1" x14ac:dyDescent="0.2">
      <c r="A43" s="252" t="s">
        <v>451</v>
      </c>
      <c r="B43" s="187"/>
      <c r="C43" s="274">
        <v>72</v>
      </c>
      <c r="D43" s="160">
        <v>33</v>
      </c>
      <c r="E43" s="272" t="s">
        <v>6</v>
      </c>
      <c r="F43" s="272" t="s">
        <v>310</v>
      </c>
    </row>
    <row r="44" spans="1:6" ht="50.1" customHeight="1" x14ac:dyDescent="0.2">
      <c r="A44" s="252" t="s">
        <v>452</v>
      </c>
      <c r="B44" s="187"/>
      <c r="C44" s="274">
        <v>71</v>
      </c>
      <c r="D44" s="160">
        <v>33</v>
      </c>
      <c r="E44" s="272" t="s">
        <v>6</v>
      </c>
      <c r="F44" s="272" t="s">
        <v>311</v>
      </c>
    </row>
    <row r="45" spans="1:6" ht="50.1" customHeight="1" x14ac:dyDescent="0.2">
      <c r="A45" s="252" t="s">
        <v>453</v>
      </c>
      <c r="B45" s="187"/>
      <c r="C45" s="274">
        <v>79</v>
      </c>
      <c r="D45" s="160">
        <v>66</v>
      </c>
      <c r="E45" s="272" t="s">
        <v>6</v>
      </c>
      <c r="F45" s="272" t="s">
        <v>283</v>
      </c>
    </row>
    <row r="46" spans="1:6" ht="50.1" customHeight="1" x14ac:dyDescent="0.2">
      <c r="A46" s="252" t="s">
        <v>454</v>
      </c>
      <c r="B46" s="187"/>
      <c r="C46" s="274">
        <v>79</v>
      </c>
      <c r="D46" s="160">
        <v>16</v>
      </c>
      <c r="E46" s="272" t="s">
        <v>6</v>
      </c>
      <c r="F46" s="272" t="s">
        <v>312</v>
      </c>
    </row>
    <row r="47" spans="1:6" ht="50.1" customHeight="1" x14ac:dyDescent="0.2">
      <c r="A47" s="252" t="s">
        <v>455</v>
      </c>
      <c r="B47" s="187"/>
      <c r="C47" s="274">
        <v>78</v>
      </c>
      <c r="D47" s="160">
        <v>66</v>
      </c>
      <c r="E47" s="272" t="s">
        <v>6</v>
      </c>
      <c r="F47" s="272" t="s">
        <v>313</v>
      </c>
    </row>
    <row r="48" spans="1:6" ht="50.1" customHeight="1" x14ac:dyDescent="0.2">
      <c r="A48" s="252" t="s">
        <v>456</v>
      </c>
      <c r="B48" s="187"/>
      <c r="C48" s="274">
        <v>80</v>
      </c>
      <c r="D48" s="160">
        <v>66</v>
      </c>
      <c r="E48" s="272" t="s">
        <v>6</v>
      </c>
      <c r="F48" s="272" t="s">
        <v>314</v>
      </c>
    </row>
    <row r="49" spans="1:6" ht="50.1" customHeight="1" x14ac:dyDescent="0.2">
      <c r="A49" s="252" t="s">
        <v>457</v>
      </c>
      <c r="B49" s="187"/>
      <c r="C49" s="274">
        <v>80</v>
      </c>
      <c r="D49" s="160">
        <v>8</v>
      </c>
      <c r="E49" s="272" t="s">
        <v>6</v>
      </c>
      <c r="F49" s="272" t="s">
        <v>315</v>
      </c>
    </row>
    <row r="50" spans="1:6" ht="50.1" customHeight="1" x14ac:dyDescent="0.2">
      <c r="A50" s="252" t="s">
        <v>458</v>
      </c>
      <c r="B50" s="187"/>
      <c r="C50" s="274">
        <v>80</v>
      </c>
      <c r="D50" s="160">
        <v>2</v>
      </c>
      <c r="E50" s="272" t="s">
        <v>6</v>
      </c>
      <c r="F50" s="272" t="s">
        <v>316</v>
      </c>
    </row>
    <row r="51" spans="1:6" ht="50.1" customHeight="1" x14ac:dyDescent="0.2">
      <c r="A51" s="252" t="s">
        <v>459</v>
      </c>
      <c r="B51" s="187"/>
      <c r="C51" s="274">
        <v>86</v>
      </c>
      <c r="D51" s="160">
        <v>66</v>
      </c>
      <c r="E51" s="272" t="s">
        <v>6</v>
      </c>
      <c r="F51" s="272" t="s">
        <v>317</v>
      </c>
    </row>
    <row r="52" spans="1:6" ht="50.1" customHeight="1" x14ac:dyDescent="0.2">
      <c r="A52" s="252" t="s">
        <v>460</v>
      </c>
      <c r="B52" s="187"/>
      <c r="C52" s="274">
        <v>86</v>
      </c>
      <c r="D52" s="160">
        <v>16</v>
      </c>
      <c r="E52" s="272" t="s">
        <v>6</v>
      </c>
      <c r="F52" s="272" t="s">
        <v>318</v>
      </c>
    </row>
    <row r="53" spans="1:6" ht="50.1" customHeight="1" x14ac:dyDescent="0.2">
      <c r="A53" s="252" t="s">
        <v>461</v>
      </c>
      <c r="B53" s="187"/>
      <c r="C53" s="274">
        <v>86</v>
      </c>
      <c r="D53" s="160">
        <v>4</v>
      </c>
      <c r="E53" s="272" t="s">
        <v>6</v>
      </c>
      <c r="F53" s="272" t="s">
        <v>319</v>
      </c>
    </row>
    <row r="54" spans="1:6" ht="50.1" customHeight="1" x14ac:dyDescent="0.2">
      <c r="A54" s="252" t="s">
        <v>462</v>
      </c>
      <c r="B54" s="187"/>
      <c r="C54" s="274">
        <v>85</v>
      </c>
      <c r="D54" s="160">
        <v>66</v>
      </c>
      <c r="E54" s="272" t="s">
        <v>6</v>
      </c>
      <c r="F54" s="272" t="s">
        <v>277</v>
      </c>
    </row>
    <row r="55" spans="1:6" ht="50.1" customHeight="1" x14ac:dyDescent="0.2">
      <c r="A55" s="252" t="s">
        <v>463</v>
      </c>
      <c r="B55" s="187"/>
      <c r="C55" s="274">
        <v>85</v>
      </c>
      <c r="D55" s="160">
        <v>4</v>
      </c>
      <c r="E55" s="272" t="s">
        <v>6</v>
      </c>
      <c r="F55" s="272" t="s">
        <v>320</v>
      </c>
    </row>
    <row r="56" spans="1:6" ht="50.1" customHeight="1" x14ac:dyDescent="0.2">
      <c r="A56" s="252" t="s">
        <v>464</v>
      </c>
      <c r="B56" s="187"/>
      <c r="C56" s="274">
        <v>87</v>
      </c>
      <c r="D56" s="160">
        <v>4</v>
      </c>
      <c r="E56" s="272" t="s">
        <v>6</v>
      </c>
      <c r="F56" s="272" t="s">
        <v>321</v>
      </c>
    </row>
    <row r="57" spans="1:6" ht="50.1" customHeight="1" x14ac:dyDescent="0.2">
      <c r="A57" s="252" t="s">
        <v>465</v>
      </c>
      <c r="B57" s="187"/>
      <c r="C57" s="274">
        <v>87</v>
      </c>
      <c r="D57" s="160">
        <v>66</v>
      </c>
      <c r="E57" s="272" t="s">
        <v>6</v>
      </c>
      <c r="F57" s="272" t="s">
        <v>322</v>
      </c>
    </row>
    <row r="58" spans="1:6" ht="50.1" customHeight="1" x14ac:dyDescent="0.2">
      <c r="A58" s="252" t="s">
        <v>466</v>
      </c>
      <c r="B58" s="187"/>
      <c r="C58" s="274">
        <v>87</v>
      </c>
      <c r="D58" s="160">
        <v>16</v>
      </c>
      <c r="E58" s="272" t="s">
        <v>6</v>
      </c>
      <c r="F58" s="272" t="s">
        <v>323</v>
      </c>
    </row>
    <row r="59" spans="1:6" ht="50.1" customHeight="1" x14ac:dyDescent="0.2">
      <c r="A59" s="252" t="s">
        <v>467</v>
      </c>
      <c r="B59" s="187"/>
      <c r="C59" s="274">
        <v>78</v>
      </c>
      <c r="D59" s="160">
        <v>16</v>
      </c>
      <c r="E59" s="272" t="s">
        <v>6</v>
      </c>
      <c r="F59" s="272" t="s">
        <v>324</v>
      </c>
    </row>
    <row r="60" spans="1:6" ht="50.1" customHeight="1" x14ac:dyDescent="0.2">
      <c r="A60" s="252" t="s">
        <v>468</v>
      </c>
      <c r="B60" s="187"/>
      <c r="C60" s="274">
        <v>70</v>
      </c>
      <c r="D60" s="160">
        <v>66</v>
      </c>
      <c r="E60" s="272" t="s">
        <v>6</v>
      </c>
      <c r="F60" s="272" t="s">
        <v>280</v>
      </c>
    </row>
    <row r="61" spans="1:6" ht="50.1" customHeight="1" x14ac:dyDescent="0.2">
      <c r="A61" s="252" t="s">
        <v>469</v>
      </c>
      <c r="B61" s="187"/>
      <c r="C61" s="274">
        <v>70</v>
      </c>
      <c r="D61" s="160">
        <v>16</v>
      </c>
      <c r="E61" s="272" t="s">
        <v>6</v>
      </c>
      <c r="F61" s="272" t="s">
        <v>325</v>
      </c>
    </row>
    <row r="62" spans="1:6" ht="50.1" customHeight="1" x14ac:dyDescent="0.2">
      <c r="A62" s="252" t="s">
        <v>470</v>
      </c>
      <c r="B62" s="187"/>
      <c r="C62" s="274">
        <v>70</v>
      </c>
      <c r="D62" s="160">
        <v>2</v>
      </c>
      <c r="E62" s="272" t="s">
        <v>6</v>
      </c>
      <c r="F62" s="272" t="s">
        <v>326</v>
      </c>
    </row>
    <row r="63" spans="1:6" ht="50.1" customHeight="1" x14ac:dyDescent="0.2">
      <c r="A63" s="252" t="s">
        <v>471</v>
      </c>
      <c r="B63" s="187"/>
      <c r="C63" s="274">
        <v>81</v>
      </c>
      <c r="D63" s="160">
        <v>66</v>
      </c>
      <c r="E63" s="272" t="s">
        <v>6</v>
      </c>
      <c r="F63" s="272" t="s">
        <v>327</v>
      </c>
    </row>
    <row r="64" spans="1:6" ht="50.1" customHeight="1" x14ac:dyDescent="0.2">
      <c r="A64" s="252" t="s">
        <v>472</v>
      </c>
      <c r="B64" s="187"/>
      <c r="C64" s="274">
        <v>81</v>
      </c>
      <c r="D64" s="160">
        <v>8</v>
      </c>
      <c r="E64" s="272" t="s">
        <v>6</v>
      </c>
      <c r="F64" s="272" t="s">
        <v>328</v>
      </c>
    </row>
    <row r="65" spans="1:6" ht="50.1" customHeight="1" x14ac:dyDescent="0.2">
      <c r="A65" s="252" t="s">
        <v>473</v>
      </c>
      <c r="B65" s="187"/>
      <c r="C65" s="274">
        <v>91</v>
      </c>
      <c r="D65" s="160">
        <v>2</v>
      </c>
      <c r="E65" s="272" t="s">
        <v>6</v>
      </c>
      <c r="F65" s="272" t="s">
        <v>329</v>
      </c>
    </row>
    <row r="66" spans="1:6" ht="50.1" customHeight="1" x14ac:dyDescent="0.2">
      <c r="A66" s="252" t="s">
        <v>474</v>
      </c>
      <c r="B66" s="187"/>
      <c r="C66" s="274">
        <v>91</v>
      </c>
      <c r="D66" s="160">
        <v>66</v>
      </c>
      <c r="E66" s="272" t="s">
        <v>6</v>
      </c>
      <c r="F66" s="272" t="s">
        <v>281</v>
      </c>
    </row>
    <row r="67" spans="1:6" ht="50.1" customHeight="1" x14ac:dyDescent="0.2">
      <c r="A67" s="252" t="s">
        <v>475</v>
      </c>
      <c r="B67" s="187"/>
      <c r="C67" s="274">
        <v>91</v>
      </c>
      <c r="D67" s="160">
        <v>8</v>
      </c>
      <c r="E67" s="272" t="s">
        <v>6</v>
      </c>
      <c r="F67" s="272" t="s">
        <v>330</v>
      </c>
    </row>
    <row r="68" spans="1:6" ht="50.1" customHeight="1" x14ac:dyDescent="0.2">
      <c r="A68" s="252" t="s">
        <v>476</v>
      </c>
      <c r="B68" s="187"/>
      <c r="C68" s="274">
        <v>83</v>
      </c>
      <c r="D68" s="160">
        <v>4</v>
      </c>
      <c r="E68" s="272" t="s">
        <v>6</v>
      </c>
      <c r="F68" s="272" t="s">
        <v>331</v>
      </c>
    </row>
    <row r="69" spans="1:6" ht="50.1" customHeight="1" x14ac:dyDescent="0.2">
      <c r="A69" s="252" t="s">
        <v>477</v>
      </c>
      <c r="B69" s="187"/>
      <c r="C69" s="274">
        <v>82</v>
      </c>
      <c r="D69" s="160">
        <v>66</v>
      </c>
      <c r="E69" s="272" t="s">
        <v>6</v>
      </c>
      <c r="F69" s="272" t="s">
        <v>276</v>
      </c>
    </row>
    <row r="70" spans="1:6" ht="50.1" customHeight="1" x14ac:dyDescent="0.2">
      <c r="A70" s="252" t="s">
        <v>478</v>
      </c>
      <c r="B70" s="187"/>
      <c r="C70" s="274">
        <v>82</v>
      </c>
      <c r="D70" s="160">
        <v>16</v>
      </c>
      <c r="E70" s="272" t="s">
        <v>6</v>
      </c>
      <c r="F70" s="272" t="s">
        <v>332</v>
      </c>
    </row>
    <row r="71" spans="1:6" ht="50.1" customHeight="1" x14ac:dyDescent="0.2">
      <c r="A71" s="252" t="s">
        <v>479</v>
      </c>
      <c r="B71" s="187"/>
      <c r="C71" s="274">
        <v>82</v>
      </c>
      <c r="D71" s="160">
        <v>2</v>
      </c>
      <c r="E71" s="272" t="s">
        <v>6</v>
      </c>
      <c r="F71" s="272" t="s">
        <v>333</v>
      </c>
    </row>
    <row r="72" spans="1:6" ht="50.1" customHeight="1" x14ac:dyDescent="0.2">
      <c r="A72" s="252" t="s">
        <v>480</v>
      </c>
      <c r="B72" s="187"/>
      <c r="C72" s="274">
        <v>83</v>
      </c>
      <c r="D72" s="160">
        <v>66</v>
      </c>
      <c r="E72" s="272" t="s">
        <v>6</v>
      </c>
      <c r="F72" s="272" t="s">
        <v>334</v>
      </c>
    </row>
    <row r="73" spans="1:6" ht="50.1" customHeight="1" x14ac:dyDescent="0.2">
      <c r="A73" s="252" t="s">
        <v>481</v>
      </c>
      <c r="B73" s="187"/>
      <c r="C73" s="274">
        <v>83</v>
      </c>
      <c r="D73" s="160">
        <v>16</v>
      </c>
      <c r="E73" s="272" t="s">
        <v>6</v>
      </c>
      <c r="F73" s="272" t="s">
        <v>335</v>
      </c>
    </row>
    <row r="74" spans="1:6" ht="50.1" customHeight="1" x14ac:dyDescent="0.2">
      <c r="A74" s="252" t="s">
        <v>482</v>
      </c>
      <c r="B74" s="187"/>
      <c r="C74" s="274">
        <v>73</v>
      </c>
      <c r="D74" s="160">
        <v>4</v>
      </c>
      <c r="E74" s="272" t="s">
        <v>6</v>
      </c>
      <c r="F74" s="272" t="s">
        <v>336</v>
      </c>
    </row>
    <row r="75" spans="1:6" ht="50.1" customHeight="1" x14ac:dyDescent="0.2">
      <c r="A75" s="252" t="s">
        <v>483</v>
      </c>
      <c r="B75" s="187"/>
      <c r="C75" s="274">
        <v>88</v>
      </c>
      <c r="D75" s="160">
        <v>66</v>
      </c>
      <c r="E75" s="272" t="s">
        <v>6</v>
      </c>
      <c r="F75" s="272" t="s">
        <v>279</v>
      </c>
    </row>
    <row r="76" spans="1:6" ht="50.1" customHeight="1" x14ac:dyDescent="0.2">
      <c r="A76" s="252" t="s">
        <v>484</v>
      </c>
      <c r="B76" s="187"/>
      <c r="C76" s="274">
        <v>88</v>
      </c>
      <c r="D76" s="160">
        <v>8</v>
      </c>
      <c r="E76" s="272" t="s">
        <v>6</v>
      </c>
      <c r="F76" s="272" t="s">
        <v>337</v>
      </c>
    </row>
    <row r="77" spans="1:6" ht="50.1" customHeight="1" x14ac:dyDescent="0.2">
      <c r="A77" s="252" t="s">
        <v>485</v>
      </c>
      <c r="B77" s="187"/>
      <c r="C77" s="274">
        <v>88</v>
      </c>
      <c r="D77" s="160">
        <v>2</v>
      </c>
      <c r="E77" s="272" t="s">
        <v>6</v>
      </c>
      <c r="F77" s="272" t="s">
        <v>338</v>
      </c>
    </row>
    <row r="78" spans="1:6" ht="50.1" customHeight="1" x14ac:dyDescent="0.2">
      <c r="A78" s="252" t="s">
        <v>486</v>
      </c>
      <c r="B78" s="187"/>
      <c r="C78" s="274">
        <v>77</v>
      </c>
      <c r="D78" s="160">
        <v>66</v>
      </c>
      <c r="E78" s="272" t="s">
        <v>6</v>
      </c>
      <c r="F78" s="272" t="s">
        <v>282</v>
      </c>
    </row>
    <row r="79" spans="1:6" ht="50.1" customHeight="1" x14ac:dyDescent="0.2">
      <c r="A79" s="252" t="s">
        <v>487</v>
      </c>
      <c r="B79" s="187"/>
      <c r="C79" s="274">
        <v>77</v>
      </c>
      <c r="D79" s="160">
        <v>4</v>
      </c>
      <c r="E79" s="272" t="s">
        <v>6</v>
      </c>
      <c r="F79" s="272" t="s">
        <v>339</v>
      </c>
    </row>
    <row r="80" spans="1:6" ht="50.1" customHeight="1" thickBot="1" x14ac:dyDescent="0.25">
      <c r="A80" s="261" t="s">
        <v>488</v>
      </c>
      <c r="B80" s="235"/>
      <c r="C80" s="275">
        <v>77</v>
      </c>
      <c r="D80" s="160">
        <v>1</v>
      </c>
      <c r="E80" s="272" t="s">
        <v>6</v>
      </c>
      <c r="F80" s="272" t="s">
        <v>340</v>
      </c>
    </row>
    <row r="81" ht="50.1" customHeight="1" x14ac:dyDescent="0.2"/>
  </sheetData>
  <sheetProtection algorithmName="SHA-512" hashValue="lejcNXt0gwqstKRxhOmbxXL2dfYJnjEH1RHW5p2g8k0Su9aTLiOjPjdL0hs7HPwhJ1KANOhQTvUYxrgh7Lmybw==" saltValue="9PvvIFJorYIBe6sZ5CrnGQ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D1E2F-A3DF-4FE1-8243-43F01C2B48C8}">
  <dimension ref="A1:V99"/>
  <sheetViews>
    <sheetView workbookViewId="0">
      <selection activeCell="K4" sqref="K4:M4"/>
    </sheetView>
  </sheetViews>
  <sheetFormatPr baseColWidth="10" defaultRowHeight="12.75" x14ac:dyDescent="0.2"/>
  <cols>
    <col min="1" max="1" width="4" style="276" bestFit="1" customWidth="1"/>
    <col min="2" max="2" width="21.28515625" style="276" bestFit="1" customWidth="1"/>
    <col min="3" max="3" width="7.140625" style="276" bestFit="1" customWidth="1"/>
    <col min="4" max="5" width="3" style="276" bestFit="1" customWidth="1"/>
    <col min="6" max="6" width="19.5703125" style="276" bestFit="1" customWidth="1"/>
    <col min="7" max="7" width="22.42578125" style="276" bestFit="1" customWidth="1"/>
    <col min="8" max="8" width="7.140625" style="276" bestFit="1" customWidth="1"/>
    <col min="9" max="9" width="7" style="276" customWidth="1"/>
    <col min="10" max="10" width="4" style="276" bestFit="1" customWidth="1"/>
    <col min="11" max="11" width="21.28515625" style="276" bestFit="1" customWidth="1"/>
    <col min="12" max="14" width="3" style="276" bestFit="1" customWidth="1"/>
    <col min="15" max="15" width="22" style="276" bestFit="1" customWidth="1"/>
    <col min="16" max="17" width="11.42578125" style="276"/>
    <col min="18" max="18" width="33.140625" style="276" bestFit="1" customWidth="1"/>
    <col min="19" max="21" width="6" style="276" bestFit="1" customWidth="1"/>
    <col min="22" max="22" width="13.28515625" style="276" bestFit="1" customWidth="1"/>
    <col min="23" max="16384" width="11.42578125" style="276"/>
  </cols>
  <sheetData>
    <row r="1" spans="1:22" s="65" customFormat="1" ht="18.75" thickBot="1" x14ac:dyDescent="0.3">
      <c r="A1" s="65">
        <v>1</v>
      </c>
      <c r="B1" s="62" t="s">
        <v>268</v>
      </c>
      <c r="C1" s="277" t="s">
        <v>489</v>
      </c>
      <c r="D1" s="370" t="s">
        <v>490</v>
      </c>
      <c r="E1" s="371"/>
      <c r="R1" s="305" t="s">
        <v>520</v>
      </c>
      <c r="S1" s="304">
        <v>56</v>
      </c>
      <c r="T1" s="304">
        <v>56</v>
      </c>
      <c r="U1" s="304">
        <v>58</v>
      </c>
      <c r="V1" s="304" t="s">
        <v>541</v>
      </c>
    </row>
    <row r="2" spans="1:22" s="65" customFormat="1" ht="18.75" thickBot="1" x14ac:dyDescent="0.3">
      <c r="J2" s="372" t="s">
        <v>515</v>
      </c>
      <c r="K2" s="373"/>
      <c r="L2" s="373"/>
      <c r="M2" s="373"/>
      <c r="N2" s="373"/>
      <c r="O2" s="374"/>
      <c r="R2" s="306" t="s">
        <v>493</v>
      </c>
      <c r="S2" s="304">
        <v>255</v>
      </c>
      <c r="T2" s="304">
        <v>233</v>
      </c>
      <c r="U2" s="304">
        <v>140</v>
      </c>
      <c r="V2" s="304" t="s">
        <v>540</v>
      </c>
    </row>
    <row r="3" spans="1:22" ht="18" x14ac:dyDescent="0.25">
      <c r="A3" s="276">
        <v>3</v>
      </c>
      <c r="B3" s="282" t="s">
        <v>423</v>
      </c>
      <c r="C3" s="180">
        <v>76</v>
      </c>
      <c r="D3" s="278">
        <v>1</v>
      </c>
      <c r="E3" s="279" t="s">
        <v>6</v>
      </c>
      <c r="F3" s="327" t="s">
        <v>498</v>
      </c>
      <c r="G3" s="330" t="s">
        <v>515</v>
      </c>
      <c r="J3" s="292">
        <v>3</v>
      </c>
      <c r="K3" s="180" t="s">
        <v>423</v>
      </c>
      <c r="L3" s="278">
        <v>76</v>
      </c>
      <c r="M3" s="278">
        <v>1</v>
      </c>
      <c r="N3" s="279" t="s">
        <v>6</v>
      </c>
      <c r="O3" s="287" t="s">
        <v>498</v>
      </c>
      <c r="R3" s="307" t="s">
        <v>494</v>
      </c>
      <c r="S3" s="304">
        <v>254</v>
      </c>
      <c r="T3" s="304">
        <v>216</v>
      </c>
      <c r="U3" s="304">
        <v>105</v>
      </c>
      <c r="V3" s="304" t="s">
        <v>539</v>
      </c>
    </row>
    <row r="4" spans="1:22" ht="18" x14ac:dyDescent="0.25">
      <c r="A4" s="276">
        <v>11</v>
      </c>
      <c r="B4" s="283" t="s">
        <v>431</v>
      </c>
      <c r="C4" s="252">
        <v>78</v>
      </c>
      <c r="D4" s="187">
        <v>4</v>
      </c>
      <c r="E4" s="280" t="s">
        <v>6</v>
      </c>
      <c r="F4" s="328" t="s">
        <v>500</v>
      </c>
      <c r="G4" s="331" t="s">
        <v>515</v>
      </c>
      <c r="J4" s="286">
        <v>11</v>
      </c>
      <c r="K4" s="252" t="s">
        <v>431</v>
      </c>
      <c r="L4" s="187">
        <v>78</v>
      </c>
      <c r="M4" s="187">
        <v>4</v>
      </c>
      <c r="N4" s="280" t="s">
        <v>6</v>
      </c>
      <c r="O4" s="288" t="s">
        <v>500</v>
      </c>
      <c r="R4" s="308" t="s">
        <v>495</v>
      </c>
      <c r="S4" s="304">
        <v>244</v>
      </c>
      <c r="T4" s="304">
        <v>170</v>
      </c>
      <c r="U4" s="304">
        <v>99</v>
      </c>
      <c r="V4" s="304" t="s">
        <v>538</v>
      </c>
    </row>
    <row r="5" spans="1:22" ht="18" x14ac:dyDescent="0.25">
      <c r="A5" s="276">
        <v>12</v>
      </c>
      <c r="B5" s="283" t="s">
        <v>432</v>
      </c>
      <c r="C5" s="252">
        <v>79</v>
      </c>
      <c r="D5" s="187">
        <v>1</v>
      </c>
      <c r="E5" s="280" t="s">
        <v>6</v>
      </c>
      <c r="F5" s="328" t="s">
        <v>501</v>
      </c>
      <c r="G5" s="331" t="s">
        <v>515</v>
      </c>
      <c r="J5" s="286">
        <v>12</v>
      </c>
      <c r="K5" s="252" t="s">
        <v>432</v>
      </c>
      <c r="L5" s="187">
        <v>79</v>
      </c>
      <c r="M5" s="187">
        <v>1</v>
      </c>
      <c r="N5" s="280" t="s">
        <v>6</v>
      </c>
      <c r="O5" s="288" t="s">
        <v>501</v>
      </c>
      <c r="R5" s="309" t="s">
        <v>496</v>
      </c>
      <c r="S5" s="304">
        <v>241</v>
      </c>
      <c r="T5" s="304">
        <v>155</v>
      </c>
      <c r="U5" s="304">
        <v>127</v>
      </c>
      <c r="V5" s="304" t="s">
        <v>537</v>
      </c>
    </row>
    <row r="6" spans="1:22" ht="18" x14ac:dyDescent="0.25">
      <c r="A6" s="276">
        <v>13</v>
      </c>
      <c r="B6" s="283" t="s">
        <v>433</v>
      </c>
      <c r="C6" s="252">
        <v>88</v>
      </c>
      <c r="D6" s="187">
        <v>1</v>
      </c>
      <c r="E6" s="280" t="s">
        <v>6</v>
      </c>
      <c r="F6" s="328" t="s">
        <v>510</v>
      </c>
      <c r="G6" s="331" t="s">
        <v>515</v>
      </c>
      <c r="J6" s="286">
        <v>13</v>
      </c>
      <c r="K6" s="252" t="s">
        <v>433</v>
      </c>
      <c r="L6" s="187">
        <v>88</v>
      </c>
      <c r="M6" s="187">
        <v>1</v>
      </c>
      <c r="N6" s="280" t="s">
        <v>6</v>
      </c>
      <c r="O6" s="288" t="s">
        <v>510</v>
      </c>
      <c r="R6" s="310" t="s">
        <v>497</v>
      </c>
      <c r="S6" s="304">
        <v>208</v>
      </c>
      <c r="T6" s="304">
        <v>68</v>
      </c>
      <c r="U6" s="304">
        <v>95</v>
      </c>
      <c r="V6" s="304" t="s">
        <v>536</v>
      </c>
    </row>
    <row r="7" spans="1:22" ht="18" x14ac:dyDescent="0.25">
      <c r="A7" s="276">
        <v>15</v>
      </c>
      <c r="B7" s="299" t="s">
        <v>435</v>
      </c>
      <c r="C7" s="296">
        <v>76</v>
      </c>
      <c r="D7" s="297">
        <v>66</v>
      </c>
      <c r="E7" s="298" t="s">
        <v>6</v>
      </c>
      <c r="F7" s="328" t="s">
        <v>498</v>
      </c>
      <c r="G7" s="331" t="s">
        <v>515</v>
      </c>
      <c r="J7" s="286">
        <v>15</v>
      </c>
      <c r="K7" s="296" t="s">
        <v>435</v>
      </c>
      <c r="L7" s="297">
        <v>76</v>
      </c>
      <c r="M7" s="297">
        <v>66</v>
      </c>
      <c r="N7" s="298" t="s">
        <v>6</v>
      </c>
      <c r="O7" s="288" t="s">
        <v>498</v>
      </c>
      <c r="R7" s="311" t="s">
        <v>498</v>
      </c>
      <c r="S7" s="304">
        <v>117</v>
      </c>
      <c r="T7" s="304">
        <v>90</v>
      </c>
      <c r="U7" s="304">
        <v>125</v>
      </c>
      <c r="V7" s="304" t="s">
        <v>535</v>
      </c>
    </row>
    <row r="8" spans="1:22" ht="18" x14ac:dyDescent="0.25">
      <c r="A8" s="276">
        <v>16</v>
      </c>
      <c r="B8" s="283" t="s">
        <v>436</v>
      </c>
      <c r="C8" s="252">
        <v>76</v>
      </c>
      <c r="D8" s="187">
        <v>8</v>
      </c>
      <c r="E8" s="280" t="s">
        <v>6</v>
      </c>
      <c r="F8" s="328" t="s">
        <v>498</v>
      </c>
      <c r="G8" s="331" t="s">
        <v>515</v>
      </c>
      <c r="J8" s="286">
        <v>16</v>
      </c>
      <c r="K8" s="252" t="s">
        <v>436</v>
      </c>
      <c r="L8" s="187">
        <v>76</v>
      </c>
      <c r="M8" s="187">
        <v>8</v>
      </c>
      <c r="N8" s="280" t="s">
        <v>6</v>
      </c>
      <c r="O8" s="288" t="s">
        <v>498</v>
      </c>
      <c r="R8" s="312" t="s">
        <v>499</v>
      </c>
      <c r="S8" s="304">
        <v>0</v>
      </c>
      <c r="T8" s="304">
        <v>86</v>
      </c>
      <c r="U8" s="304">
        <v>137</v>
      </c>
      <c r="V8" s="304" t="s">
        <v>534</v>
      </c>
    </row>
    <row r="9" spans="1:22" ht="18" x14ac:dyDescent="0.25">
      <c r="A9" s="276">
        <v>17</v>
      </c>
      <c r="B9" s="283" t="s">
        <v>437</v>
      </c>
      <c r="C9" s="252">
        <v>76</v>
      </c>
      <c r="D9" s="187">
        <v>2</v>
      </c>
      <c r="E9" s="280" t="s">
        <v>6</v>
      </c>
      <c r="F9" s="328" t="s">
        <v>498</v>
      </c>
      <c r="G9" s="331" t="s">
        <v>515</v>
      </c>
      <c r="J9" s="286">
        <v>17</v>
      </c>
      <c r="K9" s="252" t="s">
        <v>437</v>
      </c>
      <c r="L9" s="187">
        <v>76</v>
      </c>
      <c r="M9" s="187">
        <v>2</v>
      </c>
      <c r="N9" s="280" t="s">
        <v>6</v>
      </c>
      <c r="O9" s="288" t="s">
        <v>498</v>
      </c>
      <c r="R9" s="313" t="s">
        <v>500</v>
      </c>
      <c r="S9" s="304">
        <v>152</v>
      </c>
      <c r="T9" s="304">
        <v>210</v>
      </c>
      <c r="U9" s="304">
        <v>212</v>
      </c>
      <c r="V9" s="304" t="s">
        <v>533</v>
      </c>
    </row>
    <row r="10" spans="1:22" ht="18" x14ac:dyDescent="0.25">
      <c r="A10" s="276">
        <v>33</v>
      </c>
      <c r="B10" s="299" t="s">
        <v>453</v>
      </c>
      <c r="C10" s="296">
        <v>79</v>
      </c>
      <c r="D10" s="297">
        <v>66</v>
      </c>
      <c r="E10" s="298" t="s">
        <v>6</v>
      </c>
      <c r="F10" s="328" t="s">
        <v>501</v>
      </c>
      <c r="G10" s="331" t="s">
        <v>515</v>
      </c>
      <c r="J10" s="286">
        <v>33</v>
      </c>
      <c r="K10" s="296" t="s">
        <v>453</v>
      </c>
      <c r="L10" s="297">
        <v>79</v>
      </c>
      <c r="M10" s="297">
        <v>66</v>
      </c>
      <c r="N10" s="298" t="s">
        <v>6</v>
      </c>
      <c r="O10" s="288" t="s">
        <v>501</v>
      </c>
      <c r="R10" s="314" t="s">
        <v>501</v>
      </c>
      <c r="S10" s="304">
        <v>0</v>
      </c>
      <c r="T10" s="304">
        <v>107</v>
      </c>
      <c r="U10" s="304">
        <v>99</v>
      </c>
      <c r="V10" s="304" t="s">
        <v>532</v>
      </c>
    </row>
    <row r="11" spans="1:22" ht="18" x14ac:dyDescent="0.25">
      <c r="A11" s="276">
        <v>34</v>
      </c>
      <c r="B11" s="283" t="s">
        <v>454</v>
      </c>
      <c r="C11" s="252">
        <v>79</v>
      </c>
      <c r="D11" s="187">
        <v>16</v>
      </c>
      <c r="E11" s="280" t="s">
        <v>6</v>
      </c>
      <c r="F11" s="328" t="s">
        <v>501</v>
      </c>
      <c r="G11" s="331" t="s">
        <v>515</v>
      </c>
      <c r="J11" s="286">
        <v>34</v>
      </c>
      <c r="K11" s="252" t="s">
        <v>454</v>
      </c>
      <c r="L11" s="187">
        <v>79</v>
      </c>
      <c r="M11" s="187">
        <v>16</v>
      </c>
      <c r="N11" s="280" t="s">
        <v>6</v>
      </c>
      <c r="O11" s="288" t="s">
        <v>501</v>
      </c>
      <c r="R11" s="315" t="s">
        <v>502</v>
      </c>
      <c r="S11" s="304">
        <v>54</v>
      </c>
      <c r="T11" s="304">
        <v>141</v>
      </c>
      <c r="U11" s="304">
        <v>80</v>
      </c>
      <c r="V11" s="304" t="s">
        <v>531</v>
      </c>
    </row>
    <row r="12" spans="1:22" ht="18" x14ac:dyDescent="0.25">
      <c r="A12" s="276">
        <v>35</v>
      </c>
      <c r="B12" s="299" t="s">
        <v>455</v>
      </c>
      <c r="C12" s="296">
        <v>78</v>
      </c>
      <c r="D12" s="297">
        <v>66</v>
      </c>
      <c r="E12" s="298" t="s">
        <v>6</v>
      </c>
      <c r="F12" s="328" t="s">
        <v>500</v>
      </c>
      <c r="G12" s="331" t="s">
        <v>515</v>
      </c>
      <c r="J12" s="286">
        <v>35</v>
      </c>
      <c r="K12" s="296" t="s">
        <v>455</v>
      </c>
      <c r="L12" s="297">
        <v>78</v>
      </c>
      <c r="M12" s="297">
        <v>66</v>
      </c>
      <c r="N12" s="298" t="s">
        <v>6</v>
      </c>
      <c r="O12" s="288" t="s">
        <v>500</v>
      </c>
      <c r="R12" s="316" t="s">
        <v>503</v>
      </c>
      <c r="S12" s="304">
        <v>162</v>
      </c>
      <c r="T12" s="304">
        <v>86</v>
      </c>
      <c r="U12" s="304">
        <v>62</v>
      </c>
      <c r="V12" s="304" t="s">
        <v>530</v>
      </c>
    </row>
    <row r="13" spans="1:22" ht="18" x14ac:dyDescent="0.25">
      <c r="A13" s="276">
        <v>47</v>
      </c>
      <c r="B13" s="283" t="s">
        <v>467</v>
      </c>
      <c r="C13" s="252">
        <v>78</v>
      </c>
      <c r="D13" s="187">
        <v>16</v>
      </c>
      <c r="E13" s="280" t="s">
        <v>6</v>
      </c>
      <c r="F13" s="328" t="s">
        <v>500</v>
      </c>
      <c r="G13" s="331" t="s">
        <v>515</v>
      </c>
      <c r="J13" s="286">
        <v>47</v>
      </c>
      <c r="K13" s="252" t="s">
        <v>467</v>
      </c>
      <c r="L13" s="187">
        <v>78</v>
      </c>
      <c r="M13" s="187">
        <v>16</v>
      </c>
      <c r="N13" s="280" t="s">
        <v>6</v>
      </c>
      <c r="O13" s="288" t="s">
        <v>500</v>
      </c>
      <c r="R13" s="317" t="s">
        <v>504</v>
      </c>
      <c r="S13" s="304">
        <v>142</v>
      </c>
      <c r="T13" s="304">
        <v>125</v>
      </c>
      <c r="U13" s="304">
        <v>107</v>
      </c>
      <c r="V13" s="304" t="s">
        <v>529</v>
      </c>
    </row>
    <row r="14" spans="1:22" ht="18" x14ac:dyDescent="0.25">
      <c r="A14" s="276">
        <v>63</v>
      </c>
      <c r="B14" s="299" t="s">
        <v>483</v>
      </c>
      <c r="C14" s="296">
        <v>88</v>
      </c>
      <c r="D14" s="297">
        <v>66</v>
      </c>
      <c r="E14" s="298" t="s">
        <v>6</v>
      </c>
      <c r="F14" s="328" t="s">
        <v>510</v>
      </c>
      <c r="G14" s="331" t="s">
        <v>515</v>
      </c>
      <c r="J14" s="286">
        <v>63</v>
      </c>
      <c r="K14" s="296" t="s">
        <v>483</v>
      </c>
      <c r="L14" s="297">
        <v>88</v>
      </c>
      <c r="M14" s="297">
        <v>66</v>
      </c>
      <c r="N14" s="298" t="s">
        <v>6</v>
      </c>
      <c r="O14" s="288" t="s">
        <v>510</v>
      </c>
      <c r="R14" s="318" t="s">
        <v>505</v>
      </c>
      <c r="S14" s="304">
        <v>118</v>
      </c>
      <c r="T14" s="304">
        <v>98</v>
      </c>
      <c r="U14" s="304">
        <v>91</v>
      </c>
      <c r="V14" s="304" t="s">
        <v>528</v>
      </c>
    </row>
    <row r="15" spans="1:22" ht="18" x14ac:dyDescent="0.25">
      <c r="A15" s="276">
        <v>64</v>
      </c>
      <c r="B15" s="283" t="s">
        <v>484</v>
      </c>
      <c r="C15" s="252">
        <v>88</v>
      </c>
      <c r="D15" s="187">
        <v>8</v>
      </c>
      <c r="E15" s="280" t="s">
        <v>6</v>
      </c>
      <c r="F15" s="328" t="s">
        <v>510</v>
      </c>
      <c r="G15" s="331" t="s">
        <v>515</v>
      </c>
      <c r="J15" s="286">
        <v>64</v>
      </c>
      <c r="K15" s="252" t="s">
        <v>484</v>
      </c>
      <c r="L15" s="187">
        <v>88</v>
      </c>
      <c r="M15" s="187">
        <v>8</v>
      </c>
      <c r="N15" s="280" t="s">
        <v>6</v>
      </c>
      <c r="O15" s="288" t="s">
        <v>510</v>
      </c>
      <c r="R15" s="319" t="s">
        <v>506</v>
      </c>
      <c r="S15" s="304">
        <v>237</v>
      </c>
      <c r="T15" s="304">
        <v>151</v>
      </c>
      <c r="U15" s="304">
        <v>2</v>
      </c>
      <c r="V15" s="304" t="s">
        <v>527</v>
      </c>
    </row>
    <row r="16" spans="1:22" ht="18" x14ac:dyDescent="0.25">
      <c r="A16" s="276">
        <v>65</v>
      </c>
      <c r="B16" s="283" t="s">
        <v>485</v>
      </c>
      <c r="C16" s="252">
        <v>88</v>
      </c>
      <c r="D16" s="187">
        <v>2</v>
      </c>
      <c r="E16" s="280" t="s">
        <v>6</v>
      </c>
      <c r="F16" s="328" t="s">
        <v>510</v>
      </c>
      <c r="G16" s="331" t="s">
        <v>515</v>
      </c>
      <c r="J16" s="286">
        <v>65</v>
      </c>
      <c r="K16" s="252" t="s">
        <v>485</v>
      </c>
      <c r="L16" s="187">
        <v>88</v>
      </c>
      <c r="M16" s="187">
        <v>2</v>
      </c>
      <c r="N16" s="280" t="s">
        <v>6</v>
      </c>
      <c r="O16" s="288" t="s">
        <v>510</v>
      </c>
      <c r="R16" s="320" t="s">
        <v>507</v>
      </c>
      <c r="S16" s="304">
        <v>173</v>
      </c>
      <c r="T16" s="304">
        <v>153</v>
      </c>
      <c r="U16" s="304">
        <v>102</v>
      </c>
      <c r="V16" s="304" t="s">
        <v>526</v>
      </c>
    </row>
    <row r="17" spans="1:22" ht="18" x14ac:dyDescent="0.25">
      <c r="A17" s="276">
        <v>66</v>
      </c>
      <c r="B17" s="299" t="s">
        <v>486</v>
      </c>
      <c r="C17" s="296">
        <v>77</v>
      </c>
      <c r="D17" s="297">
        <v>66</v>
      </c>
      <c r="E17" s="298" t="s">
        <v>6</v>
      </c>
      <c r="F17" s="328" t="s">
        <v>499</v>
      </c>
      <c r="G17" s="331" t="s">
        <v>515</v>
      </c>
      <c r="J17" s="286">
        <v>66</v>
      </c>
      <c r="K17" s="296" t="s">
        <v>486</v>
      </c>
      <c r="L17" s="297">
        <v>77</v>
      </c>
      <c r="M17" s="297">
        <v>66</v>
      </c>
      <c r="N17" s="298" t="s">
        <v>6</v>
      </c>
      <c r="O17" s="288" t="s">
        <v>499</v>
      </c>
      <c r="R17" s="321" t="s">
        <v>508</v>
      </c>
      <c r="S17" s="304">
        <v>171</v>
      </c>
      <c r="T17" s="304">
        <v>175</v>
      </c>
      <c r="U17" s="304">
        <v>88</v>
      </c>
      <c r="V17" s="304" t="s">
        <v>525</v>
      </c>
    </row>
    <row r="18" spans="1:22" ht="18" x14ac:dyDescent="0.25">
      <c r="A18" s="276">
        <v>67</v>
      </c>
      <c r="B18" s="283" t="s">
        <v>487</v>
      </c>
      <c r="C18" s="252">
        <v>77</v>
      </c>
      <c r="D18" s="187">
        <v>4</v>
      </c>
      <c r="E18" s="280" t="s">
        <v>6</v>
      </c>
      <c r="F18" s="328" t="s">
        <v>499</v>
      </c>
      <c r="G18" s="331" t="s">
        <v>515</v>
      </c>
      <c r="J18" s="286">
        <v>67</v>
      </c>
      <c r="K18" s="252" t="s">
        <v>487</v>
      </c>
      <c r="L18" s="187">
        <v>77</v>
      </c>
      <c r="M18" s="187">
        <v>4</v>
      </c>
      <c r="N18" s="280" t="s">
        <v>6</v>
      </c>
      <c r="O18" s="288" t="s">
        <v>499</v>
      </c>
      <c r="R18" s="322" t="s">
        <v>509</v>
      </c>
      <c r="S18" s="304">
        <v>140</v>
      </c>
      <c r="T18" s="304">
        <v>151</v>
      </c>
      <c r="U18" s="304">
        <v>119</v>
      </c>
      <c r="V18" s="304" t="s">
        <v>524</v>
      </c>
    </row>
    <row r="19" spans="1:22" ht="18.75" thickBot="1" x14ac:dyDescent="0.3">
      <c r="A19" s="276">
        <v>68</v>
      </c>
      <c r="B19" s="284" t="s">
        <v>488</v>
      </c>
      <c r="C19" s="261">
        <v>77</v>
      </c>
      <c r="D19" s="235">
        <v>1</v>
      </c>
      <c r="E19" s="281" t="s">
        <v>6</v>
      </c>
      <c r="F19" s="329" t="s">
        <v>499</v>
      </c>
      <c r="G19" s="332" t="s">
        <v>515</v>
      </c>
      <c r="J19" s="285">
        <v>68</v>
      </c>
      <c r="K19" s="261" t="s">
        <v>488</v>
      </c>
      <c r="L19" s="235">
        <v>77</v>
      </c>
      <c r="M19" s="235">
        <v>1</v>
      </c>
      <c r="N19" s="281" t="s">
        <v>6</v>
      </c>
      <c r="O19" s="289" t="s">
        <v>499</v>
      </c>
      <c r="R19" s="326" t="s">
        <v>510</v>
      </c>
      <c r="S19" s="304">
        <v>5</v>
      </c>
      <c r="T19" s="304">
        <v>80</v>
      </c>
      <c r="U19" s="304">
        <v>111</v>
      </c>
      <c r="V19" s="304" t="s">
        <v>542</v>
      </c>
    </row>
    <row r="20" spans="1:22" s="65" customFormat="1" ht="18.75" thickBot="1" x14ac:dyDescent="0.3">
      <c r="J20" s="375" t="s">
        <v>519</v>
      </c>
      <c r="K20" s="376"/>
      <c r="L20" s="376"/>
      <c r="M20" s="376"/>
      <c r="N20" s="376"/>
      <c r="O20" s="377"/>
      <c r="R20" s="323" t="s">
        <v>511</v>
      </c>
      <c r="S20" s="304">
        <v>143</v>
      </c>
      <c r="T20" s="304">
        <v>49</v>
      </c>
      <c r="U20" s="304">
        <v>63</v>
      </c>
      <c r="V20" s="304" t="s">
        <v>523</v>
      </c>
    </row>
    <row r="21" spans="1:22" ht="18" x14ac:dyDescent="0.25">
      <c r="A21" s="276">
        <v>5</v>
      </c>
      <c r="B21" s="282" t="s">
        <v>425</v>
      </c>
      <c r="C21" s="180">
        <v>82</v>
      </c>
      <c r="D21" s="278">
        <v>1</v>
      </c>
      <c r="E21" s="279" t="s">
        <v>6</v>
      </c>
      <c r="F21" s="327" t="s">
        <v>504</v>
      </c>
      <c r="G21" s="333" t="s">
        <v>519</v>
      </c>
      <c r="J21" s="292">
        <v>5</v>
      </c>
      <c r="K21" s="180" t="s">
        <v>425</v>
      </c>
      <c r="L21" s="278">
        <v>82</v>
      </c>
      <c r="M21" s="278">
        <v>1</v>
      </c>
      <c r="N21" s="279" t="s">
        <v>6</v>
      </c>
      <c r="O21" s="287" t="s">
        <v>504</v>
      </c>
      <c r="R21" s="324" t="s">
        <v>512</v>
      </c>
      <c r="S21" s="304">
        <v>227</v>
      </c>
      <c r="T21" s="304">
        <v>15</v>
      </c>
      <c r="U21" s="304">
        <v>40</v>
      </c>
      <c r="V21" s="304" t="s">
        <v>522</v>
      </c>
    </row>
    <row r="22" spans="1:22" ht="18" x14ac:dyDescent="0.25">
      <c r="A22" s="276">
        <v>14</v>
      </c>
      <c r="B22" s="283" t="s">
        <v>434</v>
      </c>
      <c r="C22" s="252">
        <v>70</v>
      </c>
      <c r="D22" s="187">
        <v>1</v>
      </c>
      <c r="E22" s="280" t="s">
        <v>6</v>
      </c>
      <c r="F22" s="328" t="s">
        <v>492</v>
      </c>
      <c r="G22" s="334" t="s">
        <v>519</v>
      </c>
      <c r="J22" s="286">
        <v>14</v>
      </c>
      <c r="K22" s="252" t="s">
        <v>434</v>
      </c>
      <c r="L22" s="187">
        <v>70</v>
      </c>
      <c r="M22" s="187">
        <v>1</v>
      </c>
      <c r="N22" s="280" t="s">
        <v>6</v>
      </c>
      <c r="O22" s="288" t="s">
        <v>492</v>
      </c>
      <c r="R22" s="325" t="s">
        <v>513</v>
      </c>
      <c r="S22" s="304">
        <v>60</v>
      </c>
      <c r="T22" s="304">
        <v>31</v>
      </c>
      <c r="U22" s="304">
        <v>23</v>
      </c>
      <c r="V22" s="304" t="s">
        <v>521</v>
      </c>
    </row>
    <row r="23" spans="1:22" x14ac:dyDescent="0.2">
      <c r="A23" s="276">
        <v>48</v>
      </c>
      <c r="B23" s="299" t="s">
        <v>468</v>
      </c>
      <c r="C23" s="296">
        <v>70</v>
      </c>
      <c r="D23" s="297">
        <v>66</v>
      </c>
      <c r="E23" s="298" t="s">
        <v>6</v>
      </c>
      <c r="F23" s="328" t="s">
        <v>492</v>
      </c>
      <c r="G23" s="334" t="s">
        <v>519</v>
      </c>
      <c r="J23" s="286">
        <v>48</v>
      </c>
      <c r="K23" s="296" t="s">
        <v>468</v>
      </c>
      <c r="L23" s="297">
        <v>70</v>
      </c>
      <c r="M23" s="297">
        <v>66</v>
      </c>
      <c r="N23" s="298" t="s">
        <v>6</v>
      </c>
      <c r="O23" s="288" t="s">
        <v>492</v>
      </c>
    </row>
    <row r="24" spans="1:22" x14ac:dyDescent="0.2">
      <c r="A24" s="276">
        <v>49</v>
      </c>
      <c r="B24" s="283" t="s">
        <v>469</v>
      </c>
      <c r="C24" s="252">
        <v>70</v>
      </c>
      <c r="D24" s="187">
        <v>16</v>
      </c>
      <c r="E24" s="280" t="s">
        <v>6</v>
      </c>
      <c r="F24" s="328" t="s">
        <v>492</v>
      </c>
      <c r="G24" s="334" t="s">
        <v>519</v>
      </c>
      <c r="J24" s="286">
        <v>49</v>
      </c>
      <c r="K24" s="252" t="s">
        <v>469</v>
      </c>
      <c r="L24" s="187">
        <v>70</v>
      </c>
      <c r="M24" s="187">
        <v>16</v>
      </c>
      <c r="N24" s="280" t="s">
        <v>6</v>
      </c>
      <c r="O24" s="288" t="s">
        <v>492</v>
      </c>
    </row>
    <row r="25" spans="1:22" x14ac:dyDescent="0.2">
      <c r="A25" s="276">
        <v>50</v>
      </c>
      <c r="B25" s="283" t="s">
        <v>470</v>
      </c>
      <c r="C25" s="252">
        <v>70</v>
      </c>
      <c r="D25" s="187">
        <v>2</v>
      </c>
      <c r="E25" s="280" t="s">
        <v>6</v>
      </c>
      <c r="F25" s="328" t="s">
        <v>492</v>
      </c>
      <c r="G25" s="334" t="s">
        <v>519</v>
      </c>
      <c r="J25" s="286">
        <v>50</v>
      </c>
      <c r="K25" s="252" t="s">
        <v>470</v>
      </c>
      <c r="L25" s="187">
        <v>70</v>
      </c>
      <c r="M25" s="187">
        <v>2</v>
      </c>
      <c r="N25" s="280" t="s">
        <v>6</v>
      </c>
      <c r="O25" s="288" t="s">
        <v>492</v>
      </c>
    </row>
    <row r="26" spans="1:22" x14ac:dyDescent="0.2">
      <c r="A26" s="276">
        <v>56</v>
      </c>
      <c r="B26" s="283" t="s">
        <v>476</v>
      </c>
      <c r="C26" s="252">
        <v>83</v>
      </c>
      <c r="D26" s="187">
        <v>4</v>
      </c>
      <c r="E26" s="280" t="s">
        <v>6</v>
      </c>
      <c r="F26" s="328" t="s">
        <v>505</v>
      </c>
      <c r="G26" s="334" t="s">
        <v>519</v>
      </c>
      <c r="J26" s="286">
        <v>56</v>
      </c>
      <c r="K26" s="252" t="s">
        <v>476</v>
      </c>
      <c r="L26" s="187">
        <v>83</v>
      </c>
      <c r="M26" s="187">
        <v>4</v>
      </c>
      <c r="N26" s="280" t="s">
        <v>6</v>
      </c>
      <c r="O26" s="288" t="s">
        <v>505</v>
      </c>
    </row>
    <row r="27" spans="1:22" x14ac:dyDescent="0.2">
      <c r="A27" s="276">
        <v>57</v>
      </c>
      <c r="B27" s="299" t="s">
        <v>477</v>
      </c>
      <c r="C27" s="296">
        <v>82</v>
      </c>
      <c r="D27" s="297">
        <v>66</v>
      </c>
      <c r="E27" s="298" t="s">
        <v>6</v>
      </c>
      <c r="F27" s="328" t="s">
        <v>504</v>
      </c>
      <c r="G27" s="334" t="s">
        <v>519</v>
      </c>
      <c r="J27" s="286">
        <v>57</v>
      </c>
      <c r="K27" s="296" t="s">
        <v>477</v>
      </c>
      <c r="L27" s="297">
        <v>82</v>
      </c>
      <c r="M27" s="297">
        <v>66</v>
      </c>
      <c r="N27" s="298" t="s">
        <v>6</v>
      </c>
      <c r="O27" s="288" t="s">
        <v>504</v>
      </c>
    </row>
    <row r="28" spans="1:22" x14ac:dyDescent="0.2">
      <c r="A28" s="276">
        <v>58</v>
      </c>
      <c r="B28" s="283" t="s">
        <v>478</v>
      </c>
      <c r="C28" s="252">
        <v>82</v>
      </c>
      <c r="D28" s="187">
        <v>16</v>
      </c>
      <c r="E28" s="280" t="s">
        <v>6</v>
      </c>
      <c r="F28" s="328" t="s">
        <v>504</v>
      </c>
      <c r="G28" s="334" t="s">
        <v>519</v>
      </c>
      <c r="J28" s="286">
        <v>58</v>
      </c>
      <c r="K28" s="252" t="s">
        <v>478</v>
      </c>
      <c r="L28" s="187">
        <v>82</v>
      </c>
      <c r="M28" s="187">
        <v>16</v>
      </c>
      <c r="N28" s="280" t="s">
        <v>6</v>
      </c>
      <c r="O28" s="288" t="s">
        <v>504</v>
      </c>
    </row>
    <row r="29" spans="1:22" x14ac:dyDescent="0.2">
      <c r="A29" s="276">
        <v>59</v>
      </c>
      <c r="B29" s="283" t="s">
        <v>479</v>
      </c>
      <c r="C29" s="252">
        <v>82</v>
      </c>
      <c r="D29" s="187">
        <v>2</v>
      </c>
      <c r="E29" s="280" t="s">
        <v>6</v>
      </c>
      <c r="F29" s="328" t="s">
        <v>504</v>
      </c>
      <c r="G29" s="334" t="s">
        <v>519</v>
      </c>
      <c r="J29" s="286">
        <v>59</v>
      </c>
      <c r="K29" s="252" t="s">
        <v>479</v>
      </c>
      <c r="L29" s="187">
        <v>82</v>
      </c>
      <c r="M29" s="187">
        <v>2</v>
      </c>
      <c r="N29" s="280" t="s">
        <v>6</v>
      </c>
      <c r="O29" s="288" t="s">
        <v>504</v>
      </c>
    </row>
    <row r="30" spans="1:22" x14ac:dyDescent="0.2">
      <c r="A30" s="276">
        <v>60</v>
      </c>
      <c r="B30" s="299" t="s">
        <v>480</v>
      </c>
      <c r="C30" s="296">
        <v>83</v>
      </c>
      <c r="D30" s="297">
        <v>66</v>
      </c>
      <c r="E30" s="298" t="s">
        <v>6</v>
      </c>
      <c r="F30" s="328" t="s">
        <v>505</v>
      </c>
      <c r="G30" s="334" t="s">
        <v>519</v>
      </c>
      <c r="J30" s="286">
        <v>60</v>
      </c>
      <c r="K30" s="296" t="s">
        <v>480</v>
      </c>
      <c r="L30" s="297">
        <v>83</v>
      </c>
      <c r="M30" s="297">
        <v>66</v>
      </c>
      <c r="N30" s="298" t="s">
        <v>6</v>
      </c>
      <c r="O30" s="288" t="s">
        <v>505</v>
      </c>
    </row>
    <row r="31" spans="1:22" ht="13.5" thickBot="1" x14ac:dyDescent="0.25">
      <c r="A31" s="276">
        <v>61</v>
      </c>
      <c r="B31" s="284" t="s">
        <v>481</v>
      </c>
      <c r="C31" s="261">
        <v>83</v>
      </c>
      <c r="D31" s="235">
        <v>16</v>
      </c>
      <c r="E31" s="281" t="s">
        <v>6</v>
      </c>
      <c r="F31" s="329" t="s">
        <v>505</v>
      </c>
      <c r="G31" s="335" t="s">
        <v>519</v>
      </c>
      <c r="J31" s="285">
        <v>61</v>
      </c>
      <c r="K31" s="261" t="s">
        <v>481</v>
      </c>
      <c r="L31" s="235">
        <v>83</v>
      </c>
      <c r="M31" s="235">
        <v>16</v>
      </c>
      <c r="N31" s="281" t="s">
        <v>6</v>
      </c>
      <c r="O31" s="289" t="s">
        <v>505</v>
      </c>
    </row>
    <row r="32" spans="1:22" ht="13.5" thickBot="1" x14ac:dyDescent="0.25">
      <c r="J32" s="378" t="s">
        <v>516</v>
      </c>
      <c r="K32" s="379"/>
      <c r="L32" s="379"/>
      <c r="M32" s="379"/>
      <c r="N32" s="379"/>
      <c r="O32" s="380"/>
    </row>
    <row r="33" spans="1:15" x14ac:dyDescent="0.2">
      <c r="A33" s="276">
        <v>6</v>
      </c>
      <c r="B33" s="282" t="s">
        <v>426</v>
      </c>
      <c r="C33" s="180">
        <v>72</v>
      </c>
      <c r="D33" s="278">
        <v>8</v>
      </c>
      <c r="E33" s="279" t="s">
        <v>6</v>
      </c>
      <c r="F33" s="327" t="s">
        <v>494</v>
      </c>
      <c r="G33" s="336" t="s">
        <v>516</v>
      </c>
      <c r="J33" s="292">
        <v>6</v>
      </c>
      <c r="K33" s="180" t="s">
        <v>426</v>
      </c>
      <c r="L33" s="278">
        <v>72</v>
      </c>
      <c r="M33" s="278">
        <v>8</v>
      </c>
      <c r="N33" s="279" t="s">
        <v>6</v>
      </c>
      <c r="O33" s="287" t="s">
        <v>494</v>
      </c>
    </row>
    <row r="34" spans="1:15" x14ac:dyDescent="0.2">
      <c r="A34" s="276">
        <v>7</v>
      </c>
      <c r="B34" s="283" t="s">
        <v>427</v>
      </c>
      <c r="C34" s="252">
        <v>84</v>
      </c>
      <c r="D34" s="187">
        <v>1</v>
      </c>
      <c r="E34" s="280" t="s">
        <v>6</v>
      </c>
      <c r="F34" s="328" t="s">
        <v>506</v>
      </c>
      <c r="G34" s="337" t="s">
        <v>516</v>
      </c>
      <c r="J34" s="286">
        <v>7</v>
      </c>
      <c r="K34" s="252" t="s">
        <v>427</v>
      </c>
      <c r="L34" s="187">
        <v>84</v>
      </c>
      <c r="M34" s="187">
        <v>1</v>
      </c>
      <c r="N34" s="280" t="s">
        <v>6</v>
      </c>
      <c r="O34" s="288" t="s">
        <v>506</v>
      </c>
    </row>
    <row r="35" spans="1:15" x14ac:dyDescent="0.2">
      <c r="A35" s="276">
        <v>27</v>
      </c>
      <c r="B35" s="299" t="s">
        <v>447</v>
      </c>
      <c r="C35" s="296">
        <v>84</v>
      </c>
      <c r="D35" s="297">
        <v>66</v>
      </c>
      <c r="E35" s="298" t="s">
        <v>6</v>
      </c>
      <c r="F35" s="328" t="s">
        <v>506</v>
      </c>
      <c r="G35" s="337" t="s">
        <v>516</v>
      </c>
      <c r="J35" s="286">
        <v>27</v>
      </c>
      <c r="K35" s="296" t="s">
        <v>447</v>
      </c>
      <c r="L35" s="297">
        <v>84</v>
      </c>
      <c r="M35" s="297">
        <v>66</v>
      </c>
      <c r="N35" s="298" t="s">
        <v>6</v>
      </c>
      <c r="O35" s="288" t="s">
        <v>506</v>
      </c>
    </row>
    <row r="36" spans="1:15" x14ac:dyDescent="0.2">
      <c r="A36" s="276">
        <v>28</v>
      </c>
      <c r="B36" s="283" t="s">
        <v>448</v>
      </c>
      <c r="C36" s="252">
        <v>84</v>
      </c>
      <c r="D36" s="187">
        <v>16</v>
      </c>
      <c r="E36" s="280" t="s">
        <v>6</v>
      </c>
      <c r="F36" s="328" t="s">
        <v>506</v>
      </c>
      <c r="G36" s="337" t="s">
        <v>516</v>
      </c>
      <c r="J36" s="286">
        <v>28</v>
      </c>
      <c r="K36" s="252" t="s">
        <v>448</v>
      </c>
      <c r="L36" s="187">
        <v>84</v>
      </c>
      <c r="M36" s="187">
        <v>16</v>
      </c>
      <c r="N36" s="280" t="s">
        <v>6</v>
      </c>
      <c r="O36" s="288" t="s">
        <v>506</v>
      </c>
    </row>
    <row r="37" spans="1:15" x14ac:dyDescent="0.2">
      <c r="A37" s="276">
        <v>30</v>
      </c>
      <c r="B37" s="299" t="s">
        <v>450</v>
      </c>
      <c r="C37" s="296">
        <v>72</v>
      </c>
      <c r="D37" s="297">
        <v>66</v>
      </c>
      <c r="E37" s="298" t="s">
        <v>6</v>
      </c>
      <c r="F37" s="328" t="s">
        <v>494</v>
      </c>
      <c r="G37" s="337" t="s">
        <v>516</v>
      </c>
      <c r="J37" s="286">
        <v>30</v>
      </c>
      <c r="K37" s="296" t="s">
        <v>450</v>
      </c>
      <c r="L37" s="297">
        <v>72</v>
      </c>
      <c r="M37" s="297">
        <v>66</v>
      </c>
      <c r="N37" s="298" t="s">
        <v>6</v>
      </c>
      <c r="O37" s="288" t="s">
        <v>494</v>
      </c>
    </row>
    <row r="38" spans="1:15" x14ac:dyDescent="0.2">
      <c r="A38" s="276">
        <v>31</v>
      </c>
      <c r="B38" s="283" t="s">
        <v>451</v>
      </c>
      <c r="C38" s="252">
        <v>72</v>
      </c>
      <c r="D38" s="187">
        <v>33</v>
      </c>
      <c r="E38" s="280" t="s">
        <v>6</v>
      </c>
      <c r="F38" s="328" t="s">
        <v>494</v>
      </c>
      <c r="G38" s="337" t="s">
        <v>516</v>
      </c>
      <c r="J38" s="286">
        <v>31</v>
      </c>
      <c r="K38" s="252" t="s">
        <v>451</v>
      </c>
      <c r="L38" s="187">
        <v>72</v>
      </c>
      <c r="M38" s="187">
        <v>33</v>
      </c>
      <c r="N38" s="280" t="s">
        <v>6</v>
      </c>
      <c r="O38" s="288" t="s">
        <v>494</v>
      </c>
    </row>
    <row r="39" spans="1:15" ht="13.5" thickBot="1" x14ac:dyDescent="0.25">
      <c r="A39" s="276">
        <v>32</v>
      </c>
      <c r="B39" s="284" t="s">
        <v>452</v>
      </c>
      <c r="C39" s="261">
        <v>71</v>
      </c>
      <c r="D39" s="235">
        <v>33</v>
      </c>
      <c r="E39" s="281" t="s">
        <v>6</v>
      </c>
      <c r="F39" s="329" t="s">
        <v>493</v>
      </c>
      <c r="G39" s="338" t="s">
        <v>516</v>
      </c>
      <c r="J39" s="285">
        <v>32</v>
      </c>
      <c r="K39" s="261" t="s">
        <v>452</v>
      </c>
      <c r="L39" s="235">
        <v>71</v>
      </c>
      <c r="M39" s="235">
        <v>33</v>
      </c>
      <c r="N39" s="281" t="s">
        <v>6</v>
      </c>
      <c r="O39" s="289" t="s">
        <v>493</v>
      </c>
    </row>
    <row r="40" spans="1:15" ht="13.5" thickBot="1" x14ac:dyDescent="0.25">
      <c r="J40" s="384" t="s">
        <v>518</v>
      </c>
      <c r="K40" s="385"/>
      <c r="L40" s="385"/>
      <c r="M40" s="385"/>
      <c r="N40" s="385"/>
      <c r="O40" s="386"/>
    </row>
    <row r="41" spans="1:15" x14ac:dyDescent="0.2">
      <c r="A41" s="276">
        <v>4</v>
      </c>
      <c r="B41" s="282" t="s">
        <v>424</v>
      </c>
      <c r="C41" s="180">
        <v>74</v>
      </c>
      <c r="D41" s="278">
        <v>2</v>
      </c>
      <c r="E41" s="279" t="s">
        <v>6</v>
      </c>
      <c r="F41" s="327" t="s">
        <v>496</v>
      </c>
      <c r="G41" s="339" t="s">
        <v>518</v>
      </c>
      <c r="J41" s="292">
        <v>4</v>
      </c>
      <c r="K41" s="180" t="s">
        <v>424</v>
      </c>
      <c r="L41" s="278">
        <v>74</v>
      </c>
      <c r="M41" s="278">
        <v>2</v>
      </c>
      <c r="N41" s="279" t="s">
        <v>6</v>
      </c>
      <c r="O41" s="287" t="s">
        <v>496</v>
      </c>
    </row>
    <row r="42" spans="1:15" x14ac:dyDescent="0.2">
      <c r="A42" s="276">
        <v>23</v>
      </c>
      <c r="B42" s="283" t="s">
        <v>443</v>
      </c>
      <c r="C42" s="252">
        <v>81</v>
      </c>
      <c r="D42" s="187">
        <v>2</v>
      </c>
      <c r="E42" s="280" t="s">
        <v>6</v>
      </c>
      <c r="F42" s="328" t="s">
        <v>503</v>
      </c>
      <c r="G42" s="340" t="s">
        <v>518</v>
      </c>
      <c r="J42" s="286">
        <v>23</v>
      </c>
      <c r="K42" s="252" t="s">
        <v>443</v>
      </c>
      <c r="L42" s="187">
        <v>81</v>
      </c>
      <c r="M42" s="187">
        <v>2</v>
      </c>
      <c r="N42" s="280" t="s">
        <v>6</v>
      </c>
      <c r="O42" s="288" t="s">
        <v>503</v>
      </c>
    </row>
    <row r="43" spans="1:15" x14ac:dyDescent="0.2">
      <c r="A43" s="276">
        <v>25</v>
      </c>
      <c r="B43" s="299" t="s">
        <v>445</v>
      </c>
      <c r="C43" s="296">
        <v>74</v>
      </c>
      <c r="D43" s="297">
        <v>66</v>
      </c>
      <c r="E43" s="298" t="s">
        <v>6</v>
      </c>
      <c r="F43" s="328" t="s">
        <v>496</v>
      </c>
      <c r="G43" s="340" t="s">
        <v>518</v>
      </c>
      <c r="J43" s="286">
        <v>25</v>
      </c>
      <c r="K43" s="296" t="s">
        <v>445</v>
      </c>
      <c r="L43" s="297">
        <v>74</v>
      </c>
      <c r="M43" s="297">
        <v>66</v>
      </c>
      <c r="N43" s="298" t="s">
        <v>6</v>
      </c>
      <c r="O43" s="288" t="s">
        <v>496</v>
      </c>
    </row>
    <row r="44" spans="1:15" x14ac:dyDescent="0.2">
      <c r="A44" s="276">
        <v>26</v>
      </c>
      <c r="B44" s="283" t="s">
        <v>446</v>
      </c>
      <c r="C44" s="252">
        <v>74</v>
      </c>
      <c r="D44" s="187">
        <v>16</v>
      </c>
      <c r="E44" s="280" t="s">
        <v>6</v>
      </c>
      <c r="F44" s="328" t="s">
        <v>496</v>
      </c>
      <c r="G44" s="340" t="s">
        <v>518</v>
      </c>
      <c r="J44" s="286">
        <v>26</v>
      </c>
      <c r="K44" s="252" t="s">
        <v>446</v>
      </c>
      <c r="L44" s="187">
        <v>74</v>
      </c>
      <c r="M44" s="187">
        <v>16</v>
      </c>
      <c r="N44" s="280" t="s">
        <v>6</v>
      </c>
      <c r="O44" s="288" t="s">
        <v>496</v>
      </c>
    </row>
    <row r="45" spans="1:15" x14ac:dyDescent="0.2">
      <c r="A45" s="276">
        <v>51</v>
      </c>
      <c r="B45" s="299" t="s">
        <v>471</v>
      </c>
      <c r="C45" s="296">
        <v>81</v>
      </c>
      <c r="D45" s="297">
        <v>66</v>
      </c>
      <c r="E45" s="298" t="s">
        <v>6</v>
      </c>
      <c r="F45" s="328" t="s">
        <v>503</v>
      </c>
      <c r="G45" s="340" t="s">
        <v>518</v>
      </c>
      <c r="J45" s="286">
        <v>51</v>
      </c>
      <c r="K45" s="296" t="s">
        <v>471</v>
      </c>
      <c r="L45" s="297">
        <v>81</v>
      </c>
      <c r="M45" s="297">
        <v>66</v>
      </c>
      <c r="N45" s="298" t="s">
        <v>6</v>
      </c>
      <c r="O45" s="288" t="s">
        <v>503</v>
      </c>
    </row>
    <row r="46" spans="1:15" x14ac:dyDescent="0.2">
      <c r="A46" s="276">
        <v>52</v>
      </c>
      <c r="B46" s="283" t="s">
        <v>472</v>
      </c>
      <c r="C46" s="252">
        <v>81</v>
      </c>
      <c r="D46" s="187">
        <v>8</v>
      </c>
      <c r="E46" s="280" t="s">
        <v>6</v>
      </c>
      <c r="F46" s="328" t="s">
        <v>503</v>
      </c>
      <c r="G46" s="340" t="s">
        <v>518</v>
      </c>
      <c r="J46" s="286">
        <v>52</v>
      </c>
      <c r="K46" s="252" t="s">
        <v>472</v>
      </c>
      <c r="L46" s="187">
        <v>81</v>
      </c>
      <c r="M46" s="187">
        <v>8</v>
      </c>
      <c r="N46" s="280" t="s">
        <v>6</v>
      </c>
      <c r="O46" s="288" t="s">
        <v>503</v>
      </c>
    </row>
    <row r="47" spans="1:15" x14ac:dyDescent="0.2">
      <c r="A47" s="276">
        <v>53</v>
      </c>
      <c r="B47" s="283" t="s">
        <v>473</v>
      </c>
      <c r="C47" s="252">
        <v>91</v>
      </c>
      <c r="D47" s="187">
        <v>2</v>
      </c>
      <c r="E47" s="280" t="s">
        <v>6</v>
      </c>
      <c r="F47" s="328" t="s">
        <v>513</v>
      </c>
      <c r="G47" s="340" t="s">
        <v>518</v>
      </c>
      <c r="J47" s="286">
        <v>53</v>
      </c>
      <c r="K47" s="252" t="s">
        <v>473</v>
      </c>
      <c r="L47" s="187">
        <v>91</v>
      </c>
      <c r="M47" s="187">
        <v>2</v>
      </c>
      <c r="N47" s="280" t="s">
        <v>6</v>
      </c>
      <c r="O47" s="288" t="s">
        <v>513</v>
      </c>
    </row>
    <row r="48" spans="1:15" x14ac:dyDescent="0.2">
      <c r="A48" s="276">
        <v>54</v>
      </c>
      <c r="B48" s="299" t="s">
        <v>474</v>
      </c>
      <c r="C48" s="296">
        <v>91</v>
      </c>
      <c r="D48" s="297">
        <v>66</v>
      </c>
      <c r="E48" s="298" t="s">
        <v>6</v>
      </c>
      <c r="F48" s="328" t="s">
        <v>513</v>
      </c>
      <c r="G48" s="340" t="s">
        <v>518</v>
      </c>
      <c r="J48" s="286">
        <v>54</v>
      </c>
      <c r="K48" s="296" t="s">
        <v>474</v>
      </c>
      <c r="L48" s="297">
        <v>91</v>
      </c>
      <c r="M48" s="297">
        <v>66</v>
      </c>
      <c r="N48" s="298" t="s">
        <v>6</v>
      </c>
      <c r="O48" s="288" t="s">
        <v>513</v>
      </c>
    </row>
    <row r="49" spans="1:15" ht="13.5" thickBot="1" x14ac:dyDescent="0.25">
      <c r="A49" s="276">
        <v>55</v>
      </c>
      <c r="B49" s="284" t="s">
        <v>475</v>
      </c>
      <c r="C49" s="261">
        <v>91</v>
      </c>
      <c r="D49" s="235">
        <v>8</v>
      </c>
      <c r="E49" s="281" t="s">
        <v>6</v>
      </c>
      <c r="F49" s="329" t="s">
        <v>513</v>
      </c>
      <c r="G49" s="341" t="s">
        <v>518</v>
      </c>
      <c r="J49" s="285">
        <v>55</v>
      </c>
      <c r="K49" s="261" t="s">
        <v>475</v>
      </c>
      <c r="L49" s="235">
        <v>91</v>
      </c>
      <c r="M49" s="235">
        <v>8</v>
      </c>
      <c r="N49" s="281" t="s">
        <v>6</v>
      </c>
      <c r="O49" s="289" t="s">
        <v>513</v>
      </c>
    </row>
    <row r="50" spans="1:15" ht="13.5" thickBot="1" x14ac:dyDescent="0.25">
      <c r="J50" s="387" t="s">
        <v>514</v>
      </c>
      <c r="K50" s="388"/>
      <c r="L50" s="388"/>
      <c r="M50" s="388"/>
      <c r="N50" s="388"/>
      <c r="O50" s="389"/>
    </row>
    <row r="51" spans="1:15" x14ac:dyDescent="0.2">
      <c r="A51" s="276">
        <v>8</v>
      </c>
      <c r="B51" s="282" t="s">
        <v>428</v>
      </c>
      <c r="C51" s="180">
        <v>73</v>
      </c>
      <c r="D51" s="278">
        <v>2</v>
      </c>
      <c r="E51" s="279" t="s">
        <v>6</v>
      </c>
      <c r="F51" s="327" t="s">
        <v>495</v>
      </c>
      <c r="G51" s="342" t="s">
        <v>514</v>
      </c>
      <c r="J51" s="292">
        <v>8</v>
      </c>
      <c r="K51" s="180" t="s">
        <v>428</v>
      </c>
      <c r="L51" s="278">
        <v>73</v>
      </c>
      <c r="M51" s="278">
        <v>2</v>
      </c>
      <c r="N51" s="279" t="s">
        <v>6</v>
      </c>
      <c r="O51" s="287" t="s">
        <v>495</v>
      </c>
    </row>
    <row r="52" spans="1:15" x14ac:dyDescent="0.2">
      <c r="A52" s="276">
        <v>18</v>
      </c>
      <c r="B52" s="299" t="s">
        <v>438</v>
      </c>
      <c r="C52" s="296">
        <v>89</v>
      </c>
      <c r="D52" s="297">
        <v>66</v>
      </c>
      <c r="E52" s="298" t="s">
        <v>6</v>
      </c>
      <c r="F52" s="328" t="s">
        <v>511</v>
      </c>
      <c r="G52" s="343" t="s">
        <v>514</v>
      </c>
      <c r="J52" s="286">
        <v>18</v>
      </c>
      <c r="K52" s="296" t="s">
        <v>438</v>
      </c>
      <c r="L52" s="297">
        <v>89</v>
      </c>
      <c r="M52" s="297">
        <v>66</v>
      </c>
      <c r="N52" s="298" t="s">
        <v>6</v>
      </c>
      <c r="O52" s="288" t="s">
        <v>511</v>
      </c>
    </row>
    <row r="53" spans="1:15" x14ac:dyDescent="0.2">
      <c r="A53" s="276">
        <v>19</v>
      </c>
      <c r="B53" s="299" t="s">
        <v>439</v>
      </c>
      <c r="C53" s="296">
        <v>75</v>
      </c>
      <c r="D53" s="297">
        <v>66</v>
      </c>
      <c r="E53" s="298" t="s">
        <v>6</v>
      </c>
      <c r="F53" s="328" t="s">
        <v>497</v>
      </c>
      <c r="G53" s="343" t="s">
        <v>514</v>
      </c>
      <c r="J53" s="286">
        <v>19</v>
      </c>
      <c r="K53" s="296" t="s">
        <v>439</v>
      </c>
      <c r="L53" s="297">
        <v>75</v>
      </c>
      <c r="M53" s="297">
        <v>66</v>
      </c>
      <c r="N53" s="298" t="s">
        <v>6</v>
      </c>
      <c r="O53" s="288" t="s">
        <v>497</v>
      </c>
    </row>
    <row r="54" spans="1:15" x14ac:dyDescent="0.2">
      <c r="A54" s="276">
        <v>20</v>
      </c>
      <c r="B54" s="283" t="s">
        <v>440</v>
      </c>
      <c r="C54" s="252">
        <v>75</v>
      </c>
      <c r="D54" s="187">
        <v>2</v>
      </c>
      <c r="E54" s="280" t="s">
        <v>6</v>
      </c>
      <c r="F54" s="328" t="s">
        <v>497</v>
      </c>
      <c r="G54" s="343" t="s">
        <v>514</v>
      </c>
      <c r="J54" s="286">
        <v>20</v>
      </c>
      <c r="K54" s="252" t="s">
        <v>440</v>
      </c>
      <c r="L54" s="187">
        <v>75</v>
      </c>
      <c r="M54" s="187">
        <v>2</v>
      </c>
      <c r="N54" s="280" t="s">
        <v>6</v>
      </c>
      <c r="O54" s="288" t="s">
        <v>497</v>
      </c>
    </row>
    <row r="55" spans="1:15" x14ac:dyDescent="0.2">
      <c r="A55" s="276">
        <v>21</v>
      </c>
      <c r="B55" s="299" t="s">
        <v>441</v>
      </c>
      <c r="C55" s="296">
        <v>90</v>
      </c>
      <c r="D55" s="297">
        <v>66</v>
      </c>
      <c r="E55" s="298" t="s">
        <v>6</v>
      </c>
      <c r="F55" s="328" t="s">
        <v>512</v>
      </c>
      <c r="G55" s="343" t="s">
        <v>514</v>
      </c>
      <c r="J55" s="286">
        <v>21</v>
      </c>
      <c r="K55" s="296" t="s">
        <v>441</v>
      </c>
      <c r="L55" s="297">
        <v>90</v>
      </c>
      <c r="M55" s="297">
        <v>66</v>
      </c>
      <c r="N55" s="298" t="s">
        <v>6</v>
      </c>
      <c r="O55" s="288" t="s">
        <v>512</v>
      </c>
    </row>
    <row r="56" spans="1:15" x14ac:dyDescent="0.2">
      <c r="A56" s="276">
        <v>22</v>
      </c>
      <c r="B56" s="283" t="s">
        <v>442</v>
      </c>
      <c r="C56" s="252">
        <v>90</v>
      </c>
      <c r="D56" s="187">
        <v>8</v>
      </c>
      <c r="E56" s="280" t="s">
        <v>6</v>
      </c>
      <c r="F56" s="328" t="s">
        <v>512</v>
      </c>
      <c r="G56" s="343" t="s">
        <v>514</v>
      </c>
      <c r="J56" s="286">
        <v>22</v>
      </c>
      <c r="K56" s="252" t="s">
        <v>442</v>
      </c>
      <c r="L56" s="187">
        <v>90</v>
      </c>
      <c r="M56" s="187">
        <v>8</v>
      </c>
      <c r="N56" s="280" t="s">
        <v>6</v>
      </c>
      <c r="O56" s="288" t="s">
        <v>512</v>
      </c>
    </row>
    <row r="57" spans="1:15" x14ac:dyDescent="0.2">
      <c r="A57" s="276">
        <v>24</v>
      </c>
      <c r="B57" s="299" t="s">
        <v>444</v>
      </c>
      <c r="C57" s="296">
        <v>73</v>
      </c>
      <c r="D57" s="297">
        <v>66</v>
      </c>
      <c r="E57" s="298" t="s">
        <v>6</v>
      </c>
      <c r="F57" s="328" t="s">
        <v>495</v>
      </c>
      <c r="G57" s="343" t="s">
        <v>514</v>
      </c>
      <c r="J57" s="286">
        <v>24</v>
      </c>
      <c r="K57" s="296" t="s">
        <v>444</v>
      </c>
      <c r="L57" s="297">
        <v>73</v>
      </c>
      <c r="M57" s="297">
        <v>66</v>
      </c>
      <c r="N57" s="298" t="s">
        <v>6</v>
      </c>
      <c r="O57" s="288" t="s">
        <v>495</v>
      </c>
    </row>
    <row r="58" spans="1:15" x14ac:dyDescent="0.2">
      <c r="A58" s="276">
        <v>29</v>
      </c>
      <c r="B58" s="283" t="s">
        <v>449</v>
      </c>
      <c r="C58" s="252">
        <v>73</v>
      </c>
      <c r="D58" s="187">
        <v>16</v>
      </c>
      <c r="E58" s="280" t="s">
        <v>6</v>
      </c>
      <c r="F58" s="328" t="s">
        <v>495</v>
      </c>
      <c r="G58" s="343" t="s">
        <v>514</v>
      </c>
      <c r="J58" s="286">
        <v>29</v>
      </c>
      <c r="K58" s="252" t="s">
        <v>449</v>
      </c>
      <c r="L58" s="187">
        <v>73</v>
      </c>
      <c r="M58" s="187">
        <v>16</v>
      </c>
      <c r="N58" s="280" t="s">
        <v>6</v>
      </c>
      <c r="O58" s="288" t="s">
        <v>495</v>
      </c>
    </row>
    <row r="59" spans="1:15" ht="13.5" thickBot="1" x14ac:dyDescent="0.25">
      <c r="A59" s="276">
        <v>62</v>
      </c>
      <c r="B59" s="284" t="s">
        <v>482</v>
      </c>
      <c r="C59" s="261">
        <v>73</v>
      </c>
      <c r="D59" s="235">
        <v>4</v>
      </c>
      <c r="E59" s="281" t="s">
        <v>6</v>
      </c>
      <c r="F59" s="329" t="s">
        <v>495</v>
      </c>
      <c r="G59" s="344" t="s">
        <v>514</v>
      </c>
      <c r="J59" s="285">
        <v>62</v>
      </c>
      <c r="K59" s="261" t="s">
        <v>482</v>
      </c>
      <c r="L59" s="235">
        <v>73</v>
      </c>
      <c r="M59" s="235">
        <v>4</v>
      </c>
      <c r="N59" s="281" t="s">
        <v>6</v>
      </c>
      <c r="O59" s="289" t="s">
        <v>495</v>
      </c>
    </row>
    <row r="60" spans="1:15" ht="13.5" thickBot="1" x14ac:dyDescent="0.25">
      <c r="J60" s="381" t="s">
        <v>517</v>
      </c>
      <c r="K60" s="382"/>
      <c r="L60" s="382"/>
      <c r="M60" s="382"/>
      <c r="N60" s="382"/>
      <c r="O60" s="383"/>
    </row>
    <row r="61" spans="1:15" x14ac:dyDescent="0.2">
      <c r="A61" s="276">
        <v>9</v>
      </c>
      <c r="B61" s="282" t="s">
        <v>429</v>
      </c>
      <c r="C61" s="180">
        <v>86</v>
      </c>
      <c r="D61" s="278">
        <v>1</v>
      </c>
      <c r="E61" s="279" t="s">
        <v>6</v>
      </c>
      <c r="F61" s="327" t="s">
        <v>508</v>
      </c>
      <c r="G61" s="345" t="s">
        <v>517</v>
      </c>
      <c r="J61" s="292">
        <v>9</v>
      </c>
      <c r="K61" s="180" t="s">
        <v>429</v>
      </c>
      <c r="L61" s="278">
        <v>86</v>
      </c>
      <c r="M61" s="278">
        <v>1</v>
      </c>
      <c r="N61" s="279" t="s">
        <v>6</v>
      </c>
      <c r="O61" s="287" t="s">
        <v>508</v>
      </c>
    </row>
    <row r="62" spans="1:15" x14ac:dyDescent="0.2">
      <c r="A62" s="276">
        <v>10</v>
      </c>
      <c r="B62" s="283" t="s">
        <v>430</v>
      </c>
      <c r="C62" s="252">
        <v>80</v>
      </c>
      <c r="D62" s="187">
        <v>1</v>
      </c>
      <c r="E62" s="280" t="s">
        <v>6</v>
      </c>
      <c r="F62" s="328" t="s">
        <v>502</v>
      </c>
      <c r="G62" s="346" t="s">
        <v>517</v>
      </c>
      <c r="J62" s="286">
        <v>10</v>
      </c>
      <c r="K62" s="252" t="s">
        <v>430</v>
      </c>
      <c r="L62" s="187">
        <v>80</v>
      </c>
      <c r="M62" s="187">
        <v>1</v>
      </c>
      <c r="N62" s="280" t="s">
        <v>6</v>
      </c>
      <c r="O62" s="288" t="s">
        <v>502</v>
      </c>
    </row>
    <row r="63" spans="1:15" x14ac:dyDescent="0.2">
      <c r="A63" s="276">
        <v>36</v>
      </c>
      <c r="B63" s="299" t="s">
        <v>456</v>
      </c>
      <c r="C63" s="296">
        <v>80</v>
      </c>
      <c r="D63" s="297">
        <v>66</v>
      </c>
      <c r="E63" s="298" t="s">
        <v>6</v>
      </c>
      <c r="F63" s="328" t="s">
        <v>502</v>
      </c>
      <c r="G63" s="346" t="s">
        <v>517</v>
      </c>
      <c r="J63" s="286">
        <v>36</v>
      </c>
      <c r="K63" s="296" t="s">
        <v>456</v>
      </c>
      <c r="L63" s="297">
        <v>80</v>
      </c>
      <c r="M63" s="297">
        <v>66</v>
      </c>
      <c r="N63" s="298" t="s">
        <v>6</v>
      </c>
      <c r="O63" s="288" t="s">
        <v>502</v>
      </c>
    </row>
    <row r="64" spans="1:15" x14ac:dyDescent="0.2">
      <c r="A64" s="276">
        <v>37</v>
      </c>
      <c r="B64" s="283" t="s">
        <v>457</v>
      </c>
      <c r="C64" s="252">
        <v>80</v>
      </c>
      <c r="D64" s="187">
        <v>8</v>
      </c>
      <c r="E64" s="280" t="s">
        <v>6</v>
      </c>
      <c r="F64" s="328" t="s">
        <v>502</v>
      </c>
      <c r="G64" s="346" t="s">
        <v>517</v>
      </c>
      <c r="J64" s="286">
        <v>37</v>
      </c>
      <c r="K64" s="252" t="s">
        <v>457</v>
      </c>
      <c r="L64" s="187">
        <v>80</v>
      </c>
      <c r="M64" s="187">
        <v>8</v>
      </c>
      <c r="N64" s="280" t="s">
        <v>6</v>
      </c>
      <c r="O64" s="288" t="s">
        <v>502</v>
      </c>
    </row>
    <row r="65" spans="1:15" x14ac:dyDescent="0.2">
      <c r="A65" s="276">
        <v>38</v>
      </c>
      <c r="B65" s="283" t="s">
        <v>458</v>
      </c>
      <c r="C65" s="252">
        <v>80</v>
      </c>
      <c r="D65" s="187">
        <v>2</v>
      </c>
      <c r="E65" s="280" t="s">
        <v>6</v>
      </c>
      <c r="F65" s="328" t="s">
        <v>502</v>
      </c>
      <c r="G65" s="346" t="s">
        <v>517</v>
      </c>
      <c r="J65" s="286">
        <v>38</v>
      </c>
      <c r="K65" s="252" t="s">
        <v>458</v>
      </c>
      <c r="L65" s="187">
        <v>80</v>
      </c>
      <c r="M65" s="187">
        <v>2</v>
      </c>
      <c r="N65" s="280" t="s">
        <v>6</v>
      </c>
      <c r="O65" s="288" t="s">
        <v>502</v>
      </c>
    </row>
    <row r="66" spans="1:15" x14ac:dyDescent="0.2">
      <c r="A66" s="276">
        <v>39</v>
      </c>
      <c r="B66" s="299" t="s">
        <v>459</v>
      </c>
      <c r="C66" s="296">
        <v>86</v>
      </c>
      <c r="D66" s="297">
        <v>66</v>
      </c>
      <c r="E66" s="298" t="s">
        <v>6</v>
      </c>
      <c r="F66" s="328" t="s">
        <v>508</v>
      </c>
      <c r="G66" s="346" t="s">
        <v>517</v>
      </c>
      <c r="J66" s="286">
        <v>39</v>
      </c>
      <c r="K66" s="296" t="s">
        <v>459</v>
      </c>
      <c r="L66" s="297">
        <v>86</v>
      </c>
      <c r="M66" s="297">
        <v>66</v>
      </c>
      <c r="N66" s="298" t="s">
        <v>6</v>
      </c>
      <c r="O66" s="288" t="s">
        <v>508</v>
      </c>
    </row>
    <row r="67" spans="1:15" x14ac:dyDescent="0.2">
      <c r="A67" s="276">
        <v>40</v>
      </c>
      <c r="B67" s="283" t="s">
        <v>460</v>
      </c>
      <c r="C67" s="252">
        <v>86</v>
      </c>
      <c r="D67" s="187">
        <v>16</v>
      </c>
      <c r="E67" s="280" t="s">
        <v>6</v>
      </c>
      <c r="F67" s="328" t="s">
        <v>508</v>
      </c>
      <c r="G67" s="346" t="s">
        <v>517</v>
      </c>
      <c r="J67" s="286">
        <v>40</v>
      </c>
      <c r="K67" s="252" t="s">
        <v>460</v>
      </c>
      <c r="L67" s="187">
        <v>86</v>
      </c>
      <c r="M67" s="187">
        <v>16</v>
      </c>
      <c r="N67" s="280" t="s">
        <v>6</v>
      </c>
      <c r="O67" s="288" t="s">
        <v>508</v>
      </c>
    </row>
    <row r="68" spans="1:15" x14ac:dyDescent="0.2">
      <c r="A68" s="276">
        <v>41</v>
      </c>
      <c r="B68" s="283" t="s">
        <v>461</v>
      </c>
      <c r="C68" s="252">
        <v>86</v>
      </c>
      <c r="D68" s="187">
        <v>4</v>
      </c>
      <c r="E68" s="280" t="s">
        <v>6</v>
      </c>
      <c r="F68" s="328" t="s">
        <v>508</v>
      </c>
      <c r="G68" s="346" t="s">
        <v>517</v>
      </c>
      <c r="J68" s="286">
        <v>41</v>
      </c>
      <c r="K68" s="252" t="s">
        <v>461</v>
      </c>
      <c r="L68" s="187">
        <v>86</v>
      </c>
      <c r="M68" s="187">
        <v>4</v>
      </c>
      <c r="N68" s="280" t="s">
        <v>6</v>
      </c>
      <c r="O68" s="288" t="s">
        <v>508</v>
      </c>
    </row>
    <row r="69" spans="1:15" x14ac:dyDescent="0.2">
      <c r="A69" s="276">
        <v>42</v>
      </c>
      <c r="B69" s="299" t="s">
        <v>462</v>
      </c>
      <c r="C69" s="296">
        <v>85</v>
      </c>
      <c r="D69" s="297">
        <v>66</v>
      </c>
      <c r="E69" s="298" t="s">
        <v>6</v>
      </c>
      <c r="F69" s="328" t="s">
        <v>507</v>
      </c>
      <c r="G69" s="346" t="s">
        <v>517</v>
      </c>
      <c r="J69" s="286">
        <v>42</v>
      </c>
      <c r="K69" s="296" t="s">
        <v>462</v>
      </c>
      <c r="L69" s="297">
        <v>85</v>
      </c>
      <c r="M69" s="297">
        <v>66</v>
      </c>
      <c r="N69" s="298" t="s">
        <v>6</v>
      </c>
      <c r="O69" s="288" t="s">
        <v>507</v>
      </c>
    </row>
    <row r="70" spans="1:15" x14ac:dyDescent="0.2">
      <c r="A70" s="276">
        <v>43</v>
      </c>
      <c r="B70" s="283" t="s">
        <v>463</v>
      </c>
      <c r="C70" s="252">
        <v>85</v>
      </c>
      <c r="D70" s="187">
        <v>4</v>
      </c>
      <c r="E70" s="280" t="s">
        <v>6</v>
      </c>
      <c r="F70" s="328" t="s">
        <v>507</v>
      </c>
      <c r="G70" s="346" t="s">
        <v>517</v>
      </c>
      <c r="J70" s="286">
        <v>43</v>
      </c>
      <c r="K70" s="252" t="s">
        <v>463</v>
      </c>
      <c r="L70" s="187">
        <v>85</v>
      </c>
      <c r="M70" s="187">
        <v>4</v>
      </c>
      <c r="N70" s="280" t="s">
        <v>6</v>
      </c>
      <c r="O70" s="288" t="s">
        <v>507</v>
      </c>
    </row>
    <row r="71" spans="1:15" x14ac:dyDescent="0.2">
      <c r="A71" s="276">
        <v>44</v>
      </c>
      <c r="B71" s="283" t="s">
        <v>464</v>
      </c>
      <c r="C71" s="252">
        <v>87</v>
      </c>
      <c r="D71" s="187">
        <v>4</v>
      </c>
      <c r="E71" s="280" t="s">
        <v>6</v>
      </c>
      <c r="F71" s="328" t="s">
        <v>509</v>
      </c>
      <c r="G71" s="346" t="s">
        <v>517</v>
      </c>
      <c r="J71" s="286">
        <v>44</v>
      </c>
      <c r="K71" s="252" t="s">
        <v>464</v>
      </c>
      <c r="L71" s="187">
        <v>87</v>
      </c>
      <c r="M71" s="187">
        <v>4</v>
      </c>
      <c r="N71" s="280" t="s">
        <v>6</v>
      </c>
      <c r="O71" s="288" t="s">
        <v>509</v>
      </c>
    </row>
    <row r="72" spans="1:15" x14ac:dyDescent="0.2">
      <c r="A72" s="276">
        <v>45</v>
      </c>
      <c r="B72" s="299" t="s">
        <v>465</v>
      </c>
      <c r="C72" s="296">
        <v>87</v>
      </c>
      <c r="D72" s="297">
        <v>66</v>
      </c>
      <c r="E72" s="298" t="s">
        <v>6</v>
      </c>
      <c r="F72" s="328" t="s">
        <v>509</v>
      </c>
      <c r="G72" s="346" t="s">
        <v>517</v>
      </c>
      <c r="J72" s="286">
        <v>45</v>
      </c>
      <c r="K72" s="296" t="s">
        <v>465</v>
      </c>
      <c r="L72" s="297">
        <v>87</v>
      </c>
      <c r="M72" s="297">
        <v>66</v>
      </c>
      <c r="N72" s="298" t="s">
        <v>6</v>
      </c>
      <c r="O72" s="288" t="s">
        <v>509</v>
      </c>
    </row>
    <row r="73" spans="1:15" ht="13.5" thickBot="1" x14ac:dyDescent="0.25">
      <c r="A73" s="276">
        <v>46</v>
      </c>
      <c r="B73" s="284" t="s">
        <v>466</v>
      </c>
      <c r="C73" s="261">
        <v>87</v>
      </c>
      <c r="D73" s="235">
        <v>16</v>
      </c>
      <c r="E73" s="281" t="s">
        <v>6</v>
      </c>
      <c r="F73" s="329" t="s">
        <v>509</v>
      </c>
      <c r="G73" s="347" t="s">
        <v>517</v>
      </c>
      <c r="J73" s="285">
        <v>46</v>
      </c>
      <c r="K73" s="261" t="s">
        <v>466</v>
      </c>
      <c r="L73" s="235">
        <v>87</v>
      </c>
      <c r="M73" s="235">
        <v>16</v>
      </c>
      <c r="N73" s="281" t="s">
        <v>6</v>
      </c>
      <c r="O73" s="289" t="s">
        <v>509</v>
      </c>
    </row>
    <row r="74" spans="1:15" ht="13.5" thickBot="1" x14ac:dyDescent="0.25"/>
    <row r="75" spans="1:15" ht="13.5" thickBot="1" x14ac:dyDescent="0.25">
      <c r="A75" s="276">
        <v>2</v>
      </c>
      <c r="B75" s="348" t="s">
        <v>491</v>
      </c>
      <c r="C75" s="349"/>
      <c r="D75" s="350"/>
      <c r="E75" s="295" t="s">
        <v>6</v>
      </c>
    </row>
    <row r="78" spans="1:15" ht="13.5" thickBot="1" x14ac:dyDescent="0.25"/>
    <row r="79" spans="1:15" ht="13.5" thickBot="1" x14ac:dyDescent="0.25">
      <c r="A79" s="276">
        <v>100</v>
      </c>
      <c r="B79" s="62" t="s">
        <v>268</v>
      </c>
      <c r="C79" s="277" t="s">
        <v>489</v>
      </c>
      <c r="D79" s="370" t="s">
        <v>490</v>
      </c>
      <c r="E79" s="371"/>
    </row>
    <row r="80" spans="1:15" ht="13.5" thickBot="1" x14ac:dyDescent="0.25">
      <c r="J80" s="372" t="s">
        <v>515</v>
      </c>
      <c r="K80" s="373"/>
      <c r="L80" s="373"/>
      <c r="M80" s="373"/>
      <c r="N80" s="373"/>
      <c r="O80" s="374"/>
    </row>
    <row r="81" spans="1:15" x14ac:dyDescent="0.2">
      <c r="A81" s="276">
        <v>108</v>
      </c>
      <c r="B81" s="301" t="s">
        <v>417</v>
      </c>
      <c r="C81" s="300">
        <v>88</v>
      </c>
      <c r="D81" s="303">
        <v>66</v>
      </c>
      <c r="E81" s="302" t="s">
        <v>6</v>
      </c>
      <c r="F81" s="327" t="s">
        <v>510</v>
      </c>
      <c r="G81" s="330" t="s">
        <v>515</v>
      </c>
      <c r="J81" s="292">
        <v>108</v>
      </c>
      <c r="K81" s="180" t="s">
        <v>417</v>
      </c>
      <c r="L81" s="278">
        <v>88</v>
      </c>
      <c r="M81" s="278">
        <v>66</v>
      </c>
      <c r="N81" s="279" t="s">
        <v>6</v>
      </c>
      <c r="O81" s="287" t="s">
        <v>510</v>
      </c>
    </row>
    <row r="82" spans="1:15" x14ac:dyDescent="0.2">
      <c r="A82" s="276">
        <v>111</v>
      </c>
      <c r="B82" s="299" t="s">
        <v>420</v>
      </c>
      <c r="C82" s="296">
        <v>77</v>
      </c>
      <c r="D82" s="297">
        <v>66</v>
      </c>
      <c r="E82" s="298" t="s">
        <v>6</v>
      </c>
      <c r="F82" s="328" t="s">
        <v>499</v>
      </c>
      <c r="G82" s="331" t="s">
        <v>515</v>
      </c>
      <c r="J82" s="286">
        <v>111</v>
      </c>
      <c r="K82" s="252" t="s">
        <v>420</v>
      </c>
      <c r="L82" s="187">
        <v>77</v>
      </c>
      <c r="M82" s="187">
        <v>66</v>
      </c>
      <c r="N82" s="280" t="s">
        <v>6</v>
      </c>
      <c r="O82" s="288" t="s">
        <v>499</v>
      </c>
    </row>
    <row r="83" spans="1:15" ht="13.5" thickBot="1" x14ac:dyDescent="0.25">
      <c r="A83" s="276">
        <v>112</v>
      </c>
      <c r="B83" s="299" t="s">
        <v>421</v>
      </c>
      <c r="C83" s="296">
        <v>79</v>
      </c>
      <c r="D83" s="297">
        <v>66</v>
      </c>
      <c r="E83" s="298" t="s">
        <v>6</v>
      </c>
      <c r="F83" s="328" t="s">
        <v>501</v>
      </c>
      <c r="G83" s="331" t="s">
        <v>515</v>
      </c>
      <c r="J83" s="285">
        <v>112</v>
      </c>
      <c r="K83" s="261" t="s">
        <v>421</v>
      </c>
      <c r="L83" s="235">
        <v>79</v>
      </c>
      <c r="M83" s="235">
        <v>66</v>
      </c>
      <c r="N83" s="281" t="s">
        <v>6</v>
      </c>
      <c r="O83" s="289" t="s">
        <v>501</v>
      </c>
    </row>
    <row r="84" spans="1:15" s="352" customFormat="1" ht="13.5" thickBot="1" x14ac:dyDescent="0.25">
      <c r="B84" s="353"/>
      <c r="C84" s="197"/>
      <c r="D84" s="201"/>
      <c r="E84" s="354"/>
      <c r="F84" s="355"/>
      <c r="G84" s="356"/>
      <c r="J84" s="375" t="s">
        <v>519</v>
      </c>
      <c r="K84" s="376"/>
      <c r="L84" s="376"/>
      <c r="M84" s="376"/>
      <c r="N84" s="376"/>
      <c r="O84" s="377"/>
    </row>
    <row r="85" spans="1:15" x14ac:dyDescent="0.2">
      <c r="A85" s="276">
        <v>105</v>
      </c>
      <c r="B85" s="299" t="s">
        <v>414</v>
      </c>
      <c r="C85" s="296">
        <v>82</v>
      </c>
      <c r="D85" s="297">
        <v>66</v>
      </c>
      <c r="E85" s="298" t="s">
        <v>6</v>
      </c>
      <c r="F85" s="328" t="s">
        <v>504</v>
      </c>
      <c r="G85" s="334" t="s">
        <v>519</v>
      </c>
      <c r="J85" s="292">
        <v>105</v>
      </c>
      <c r="K85" s="180" t="s">
        <v>414</v>
      </c>
      <c r="L85" s="278">
        <v>82</v>
      </c>
      <c r="M85" s="278">
        <v>66</v>
      </c>
      <c r="N85" s="279" t="s">
        <v>6</v>
      </c>
      <c r="O85" s="287" t="s">
        <v>504</v>
      </c>
    </row>
    <row r="86" spans="1:15" ht="13.5" thickBot="1" x14ac:dyDescent="0.25">
      <c r="A86" s="276">
        <v>109</v>
      </c>
      <c r="B86" s="299" t="s">
        <v>418</v>
      </c>
      <c r="C86" s="296">
        <v>70</v>
      </c>
      <c r="D86" s="297">
        <v>66</v>
      </c>
      <c r="E86" s="298" t="s">
        <v>6</v>
      </c>
      <c r="F86" s="328" t="s">
        <v>492</v>
      </c>
      <c r="G86" s="334" t="s">
        <v>519</v>
      </c>
      <c r="J86" s="285">
        <v>109</v>
      </c>
      <c r="K86" s="261" t="s">
        <v>418</v>
      </c>
      <c r="L86" s="235">
        <v>70</v>
      </c>
      <c r="M86" s="235">
        <v>66</v>
      </c>
      <c r="N86" s="281" t="s">
        <v>6</v>
      </c>
      <c r="O86" s="289" t="s">
        <v>492</v>
      </c>
    </row>
    <row r="87" spans="1:15" s="352" customFormat="1" ht="13.5" thickBot="1" x14ac:dyDescent="0.25">
      <c r="B87" s="353"/>
      <c r="C87" s="197"/>
      <c r="D87" s="201"/>
      <c r="E87" s="354"/>
      <c r="F87" s="355"/>
      <c r="G87" s="356"/>
      <c r="J87" s="378" t="s">
        <v>516</v>
      </c>
      <c r="K87" s="379"/>
      <c r="L87" s="379"/>
      <c r="M87" s="379"/>
      <c r="N87" s="379"/>
      <c r="O87" s="380"/>
    </row>
    <row r="88" spans="1:15" ht="13.5" thickBot="1" x14ac:dyDescent="0.25">
      <c r="A88" s="276">
        <v>107</v>
      </c>
      <c r="B88" s="299" t="s">
        <v>416</v>
      </c>
      <c r="C88" s="296">
        <v>84</v>
      </c>
      <c r="D88" s="297">
        <v>66</v>
      </c>
      <c r="E88" s="298" t="s">
        <v>6</v>
      </c>
      <c r="F88" s="328" t="s">
        <v>506</v>
      </c>
      <c r="G88" s="337" t="s">
        <v>516</v>
      </c>
      <c r="J88" s="293">
        <v>107</v>
      </c>
      <c r="K88" s="294" t="s">
        <v>416</v>
      </c>
      <c r="L88" s="290">
        <v>84</v>
      </c>
      <c r="M88" s="290">
        <v>66</v>
      </c>
      <c r="N88" s="295" t="s">
        <v>6</v>
      </c>
      <c r="O88" s="291" t="s">
        <v>506</v>
      </c>
    </row>
    <row r="89" spans="1:15" s="352" customFormat="1" ht="13.5" thickBot="1" x14ac:dyDescent="0.25">
      <c r="B89" s="353"/>
      <c r="C89" s="197"/>
      <c r="D89" s="201"/>
      <c r="E89" s="354"/>
      <c r="F89" s="355"/>
      <c r="G89" s="356"/>
      <c r="J89" s="384" t="s">
        <v>518</v>
      </c>
      <c r="K89" s="385"/>
      <c r="L89" s="385"/>
      <c r="M89" s="385"/>
      <c r="N89" s="385"/>
      <c r="O89" s="386"/>
    </row>
    <row r="90" spans="1:15" x14ac:dyDescent="0.2">
      <c r="A90" s="276">
        <v>104</v>
      </c>
      <c r="B90" s="299" t="s">
        <v>413</v>
      </c>
      <c r="C90" s="296">
        <v>74</v>
      </c>
      <c r="D90" s="297">
        <v>66</v>
      </c>
      <c r="E90" s="298" t="s">
        <v>6</v>
      </c>
      <c r="F90" s="328" t="s">
        <v>496</v>
      </c>
      <c r="G90" s="340" t="s">
        <v>518</v>
      </c>
      <c r="J90" s="292">
        <v>104</v>
      </c>
      <c r="K90" s="180" t="s">
        <v>413</v>
      </c>
      <c r="L90" s="278">
        <v>74</v>
      </c>
      <c r="M90" s="278">
        <v>66</v>
      </c>
      <c r="N90" s="279" t="s">
        <v>6</v>
      </c>
      <c r="O90" s="287" t="s">
        <v>496</v>
      </c>
    </row>
    <row r="91" spans="1:15" ht="13.5" thickBot="1" x14ac:dyDescent="0.25">
      <c r="A91" s="276">
        <v>110</v>
      </c>
      <c r="B91" s="299" t="s">
        <v>419</v>
      </c>
      <c r="C91" s="296">
        <v>91</v>
      </c>
      <c r="D91" s="297">
        <v>66</v>
      </c>
      <c r="E91" s="298" t="s">
        <v>6</v>
      </c>
      <c r="F91" s="328" t="s">
        <v>513</v>
      </c>
      <c r="G91" s="340" t="s">
        <v>518</v>
      </c>
      <c r="J91" s="285">
        <v>110</v>
      </c>
      <c r="K91" s="261" t="s">
        <v>419</v>
      </c>
      <c r="L91" s="235">
        <v>91</v>
      </c>
      <c r="M91" s="235">
        <v>66</v>
      </c>
      <c r="N91" s="281" t="s">
        <v>6</v>
      </c>
      <c r="O91" s="289" t="s">
        <v>513</v>
      </c>
    </row>
    <row r="92" spans="1:15" s="352" customFormat="1" ht="13.5" thickBot="1" x14ac:dyDescent="0.25">
      <c r="B92" s="353"/>
      <c r="C92" s="197"/>
      <c r="D92" s="201"/>
      <c r="E92" s="354"/>
      <c r="F92" s="355"/>
      <c r="G92" s="356"/>
      <c r="J92" s="387" t="s">
        <v>514</v>
      </c>
      <c r="K92" s="388"/>
      <c r="L92" s="388"/>
      <c r="M92" s="388"/>
      <c r="N92" s="388"/>
      <c r="O92" s="389"/>
    </row>
    <row r="93" spans="1:15" x14ac:dyDescent="0.2">
      <c r="A93" s="276">
        <v>102</v>
      </c>
      <c r="B93" s="299" t="s">
        <v>411</v>
      </c>
      <c r="C93" s="296">
        <v>75</v>
      </c>
      <c r="D93" s="297">
        <v>66</v>
      </c>
      <c r="E93" s="298" t="s">
        <v>6</v>
      </c>
      <c r="F93" s="328" t="s">
        <v>497</v>
      </c>
      <c r="G93" s="343" t="s">
        <v>514</v>
      </c>
      <c r="J93" s="292">
        <v>102</v>
      </c>
      <c r="K93" s="180" t="s">
        <v>411</v>
      </c>
      <c r="L93" s="278">
        <v>75</v>
      </c>
      <c r="M93" s="278">
        <v>66</v>
      </c>
      <c r="N93" s="279" t="s">
        <v>6</v>
      </c>
      <c r="O93" s="287" t="s">
        <v>497</v>
      </c>
    </row>
    <row r="94" spans="1:15" ht="13.5" thickBot="1" x14ac:dyDescent="0.25">
      <c r="A94" s="276">
        <v>103</v>
      </c>
      <c r="B94" s="283" t="s">
        <v>412</v>
      </c>
      <c r="C94" s="252">
        <v>89</v>
      </c>
      <c r="D94" s="187">
        <v>16</v>
      </c>
      <c r="E94" s="280" t="s">
        <v>6</v>
      </c>
      <c r="F94" s="328" t="s">
        <v>511</v>
      </c>
      <c r="G94" s="343" t="s">
        <v>514</v>
      </c>
      <c r="J94" s="285">
        <v>103</v>
      </c>
      <c r="K94" s="261" t="s">
        <v>412</v>
      </c>
      <c r="L94" s="235">
        <v>89</v>
      </c>
      <c r="M94" s="235">
        <v>16</v>
      </c>
      <c r="N94" s="281" t="s">
        <v>6</v>
      </c>
      <c r="O94" s="289" t="s">
        <v>511</v>
      </c>
    </row>
    <row r="95" spans="1:15" s="352" customFormat="1" ht="13.5" thickBot="1" x14ac:dyDescent="0.25">
      <c r="B95" s="353"/>
      <c r="C95" s="197"/>
      <c r="D95" s="201"/>
      <c r="E95" s="354"/>
      <c r="F95" s="355"/>
      <c r="G95" s="356"/>
      <c r="J95" s="381" t="s">
        <v>517</v>
      </c>
      <c r="K95" s="382"/>
      <c r="L95" s="382"/>
      <c r="M95" s="382"/>
      <c r="N95" s="382"/>
      <c r="O95" s="383"/>
    </row>
    <row r="96" spans="1:15" x14ac:dyDescent="0.2">
      <c r="A96" s="276">
        <v>106</v>
      </c>
      <c r="B96" s="299" t="s">
        <v>415</v>
      </c>
      <c r="C96" s="296">
        <v>85</v>
      </c>
      <c r="D96" s="297">
        <v>66</v>
      </c>
      <c r="E96" s="298" t="s">
        <v>6</v>
      </c>
      <c r="F96" s="328" t="s">
        <v>507</v>
      </c>
      <c r="G96" s="346" t="s">
        <v>517</v>
      </c>
      <c r="J96" s="292">
        <v>106</v>
      </c>
      <c r="K96" s="180" t="s">
        <v>415</v>
      </c>
      <c r="L96" s="278">
        <v>85</v>
      </c>
      <c r="M96" s="278">
        <v>66</v>
      </c>
      <c r="N96" s="279" t="s">
        <v>6</v>
      </c>
      <c r="O96" s="287" t="s">
        <v>507</v>
      </c>
    </row>
    <row r="97" spans="1:15" ht="13.5" thickBot="1" x14ac:dyDescent="0.25">
      <c r="A97" s="276">
        <v>113</v>
      </c>
      <c r="B97" s="284" t="s">
        <v>422</v>
      </c>
      <c r="C97" s="261">
        <v>80</v>
      </c>
      <c r="D97" s="235">
        <v>33</v>
      </c>
      <c r="E97" s="281" t="s">
        <v>6</v>
      </c>
      <c r="F97" s="329" t="s">
        <v>502</v>
      </c>
      <c r="G97" s="347" t="s">
        <v>517</v>
      </c>
      <c r="J97" s="285">
        <v>113</v>
      </c>
      <c r="K97" s="261" t="s">
        <v>422</v>
      </c>
      <c r="L97" s="235">
        <v>80</v>
      </c>
      <c r="M97" s="235">
        <v>33</v>
      </c>
      <c r="N97" s="281" t="s">
        <v>6</v>
      </c>
      <c r="O97" s="289" t="s">
        <v>502</v>
      </c>
    </row>
    <row r="98" spans="1:15" ht="13.5" thickBot="1" x14ac:dyDescent="0.25"/>
    <row r="99" spans="1:15" ht="13.5" thickBot="1" x14ac:dyDescent="0.25">
      <c r="A99" s="276">
        <v>101</v>
      </c>
      <c r="B99" s="351" t="s">
        <v>410</v>
      </c>
      <c r="C99" s="294"/>
      <c r="D99" s="290"/>
      <c r="E99" s="295" t="s">
        <v>6</v>
      </c>
    </row>
  </sheetData>
  <sheetProtection algorithmName="SHA-512" hashValue="lGnOk1e8P/WAwCHZ+uwIn2LHmXPkGQ7iT9IDG+nuqxxiWedKcDn1z41vhheVCEZB3hMgXOHLv9lEORN8aMBpZg==" saltValue="7tXuUfwGLtmqWxM7iMdKjw==" spinCount="100000" sheet="1" objects="1" scenarios="1"/>
  <sortState ref="A62:K73">
    <sortCondition ref="A62:A73"/>
  </sortState>
  <mergeCells count="14">
    <mergeCell ref="J95:O95"/>
    <mergeCell ref="J80:O80"/>
    <mergeCell ref="J84:O84"/>
    <mergeCell ref="J87:O87"/>
    <mergeCell ref="J89:O89"/>
    <mergeCell ref="J92:O92"/>
    <mergeCell ref="D79:E79"/>
    <mergeCell ref="D1:E1"/>
    <mergeCell ref="J2:O2"/>
    <mergeCell ref="J20:O20"/>
    <mergeCell ref="J32:O32"/>
    <mergeCell ref="J60:O60"/>
    <mergeCell ref="J40:O40"/>
    <mergeCell ref="J50:O5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0">
    <tabColor rgb="FFE30F28"/>
  </sheetPr>
  <dimension ref="A1:BX190"/>
  <sheetViews>
    <sheetView showGridLines="0" showRowColHeaders="0" tabSelected="1" zoomScale="115" zoomScaleNormal="115" workbookViewId="0">
      <selection activeCell="K4" sqref="K4:M4"/>
    </sheetView>
  </sheetViews>
  <sheetFormatPr baseColWidth="10" defaultRowHeight="12.75" x14ac:dyDescent="0.2"/>
  <cols>
    <col min="1" max="1" width="3.7109375" customWidth="1"/>
    <col min="2" max="2" width="25.7109375" style="1" customWidth="1"/>
    <col min="3" max="3" width="10.140625" style="1" hidden="1" customWidth="1"/>
    <col min="4" max="4" width="3.7109375" style="1" customWidth="1"/>
    <col min="5" max="5" width="6.7109375" customWidth="1"/>
    <col min="6" max="6" width="2.7109375" customWidth="1"/>
    <col min="7" max="7" width="5.7109375" customWidth="1"/>
    <col min="8" max="8" width="3.7109375" customWidth="1"/>
    <col min="9" max="9" width="2.7109375" customWidth="1"/>
    <col min="10" max="11" width="3.7109375" customWidth="1"/>
    <col min="12" max="12" width="10.7109375" customWidth="1"/>
    <col min="13" max="14" width="3.7109375" customWidth="1"/>
    <col min="15" max="15" width="16.28515625" customWidth="1"/>
    <col min="16" max="16" width="5.7109375" customWidth="1"/>
    <col min="17" max="17" width="2.7109375" customWidth="1"/>
    <col min="18" max="18" width="5.7109375" customWidth="1"/>
    <col min="19" max="19" width="3.7109375" customWidth="1"/>
    <col min="20" max="21" width="9.7109375" hidden="1" customWidth="1"/>
    <col min="22" max="22" width="3.7109375" customWidth="1"/>
    <col min="23" max="23" width="9.7109375" customWidth="1"/>
    <col min="24" max="24" width="4.7109375" customWidth="1"/>
    <col min="25" max="25" width="11.7109375" customWidth="1"/>
    <col min="26" max="26" width="13.7109375" customWidth="1"/>
    <col min="27" max="27" width="3.7109375" customWidth="1"/>
    <col min="28" max="28" width="9.7109375" customWidth="1"/>
  </cols>
  <sheetData>
    <row r="1" spans="1:76" s="3" customFormat="1" ht="19.5" thickTop="1" thickBot="1" x14ac:dyDescent="0.25">
      <c r="A1" s="396" t="s">
        <v>136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8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0"/>
      <c r="BC1" s="440"/>
      <c r="BD1" s="440"/>
      <c r="BE1" s="440"/>
      <c r="BF1" s="440"/>
      <c r="BG1" s="440"/>
      <c r="BH1" s="440"/>
      <c r="BI1" s="440"/>
      <c r="BJ1" s="440"/>
      <c r="BK1" s="440"/>
      <c r="BL1" s="440"/>
      <c r="BM1" s="440"/>
      <c r="BN1" s="440"/>
      <c r="BO1" s="440"/>
      <c r="BP1" s="440"/>
      <c r="BQ1" s="440"/>
      <c r="BR1" s="440"/>
      <c r="BS1" s="440"/>
      <c r="BT1" s="440"/>
      <c r="BU1" s="440"/>
      <c r="BV1" s="440"/>
      <c r="BW1" s="440"/>
      <c r="BX1" s="440"/>
    </row>
    <row r="2" spans="1:76" s="3" customFormat="1" ht="27" thickBot="1" x14ac:dyDescent="0.25">
      <c r="A2" s="402" t="s">
        <v>92</v>
      </c>
      <c r="B2" s="403"/>
      <c r="C2" s="89"/>
      <c r="D2" s="398" t="s">
        <v>96</v>
      </c>
      <c r="E2" s="399"/>
      <c r="F2" s="399"/>
      <c r="G2" s="399"/>
      <c r="H2" s="399"/>
      <c r="I2" s="399"/>
      <c r="J2" s="399"/>
      <c r="K2" s="399"/>
      <c r="L2" s="399"/>
      <c r="M2" s="399"/>
      <c r="N2" s="40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1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0"/>
    </row>
    <row r="3" spans="1:76" s="3" customFormat="1" ht="18.75" thickBot="1" x14ac:dyDescent="0.25">
      <c r="A3" s="402" t="s">
        <v>94</v>
      </c>
      <c r="B3" s="403"/>
      <c r="C3" s="89"/>
      <c r="D3" s="401" t="s">
        <v>8</v>
      </c>
      <c r="E3" s="401"/>
      <c r="F3" s="401"/>
      <c r="G3" s="401"/>
      <c r="H3" s="401"/>
      <c r="I3" s="401"/>
      <c r="J3" s="401"/>
      <c r="K3" s="401"/>
      <c r="L3" s="92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1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0"/>
      <c r="BB3" s="440"/>
      <c r="BC3" s="440"/>
      <c r="BD3" s="440"/>
      <c r="BE3" s="440"/>
      <c r="BF3" s="440"/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</row>
    <row r="4" spans="1:76" s="3" customFormat="1" ht="18.75" thickBot="1" x14ac:dyDescent="0.25">
      <c r="A4" s="402" t="s">
        <v>93</v>
      </c>
      <c r="B4" s="403"/>
      <c r="C4" s="403"/>
      <c r="D4" s="403"/>
      <c r="E4" s="403"/>
      <c r="F4" s="403"/>
      <c r="G4" s="90"/>
      <c r="H4" s="90"/>
      <c r="I4" s="90"/>
      <c r="J4" s="90"/>
      <c r="K4" s="404">
        <v>100</v>
      </c>
      <c r="L4" s="405"/>
      <c r="M4" s="405"/>
      <c r="N4" s="63" t="s">
        <v>7</v>
      </c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1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0"/>
      <c r="AR4" s="440"/>
      <c r="AS4" s="440"/>
      <c r="AT4" s="440"/>
      <c r="AU4" s="440"/>
      <c r="AV4" s="440"/>
      <c r="AW4" s="440"/>
      <c r="AX4" s="440"/>
      <c r="AY4" s="440"/>
      <c r="AZ4" s="440"/>
      <c r="BA4" s="440"/>
      <c r="BB4" s="440"/>
      <c r="BC4" s="440"/>
      <c r="BD4" s="440"/>
      <c r="BE4" s="440"/>
      <c r="BF4" s="440"/>
      <c r="BG4" s="440"/>
      <c r="BH4" s="440"/>
      <c r="BI4" s="440"/>
      <c r="BJ4" s="440"/>
      <c r="BK4" s="440"/>
      <c r="BL4" s="440"/>
      <c r="BM4" s="440"/>
      <c r="BN4" s="440"/>
      <c r="BO4" s="440"/>
      <c r="BP4" s="440"/>
      <c r="BQ4" s="440"/>
      <c r="BR4" s="440"/>
      <c r="BS4" s="440"/>
      <c r="BT4" s="440"/>
      <c r="BU4" s="440"/>
      <c r="BV4" s="440"/>
      <c r="BW4" s="440"/>
      <c r="BX4" s="440"/>
    </row>
    <row r="5" spans="1:76" s="3" customFormat="1" ht="18.75" thickBot="1" x14ac:dyDescent="0.25">
      <c r="A5" s="402" t="s">
        <v>548</v>
      </c>
      <c r="B5" s="403"/>
      <c r="C5" s="403"/>
      <c r="D5" s="403"/>
      <c r="E5" s="403"/>
      <c r="F5" s="403"/>
      <c r="G5" s="90"/>
      <c r="H5" s="408" t="s">
        <v>2</v>
      </c>
      <c r="I5" s="409"/>
      <c r="J5" s="409"/>
      <c r="K5" s="409"/>
      <c r="L5" s="409"/>
      <c r="M5" s="409"/>
      <c r="N5" s="41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1"/>
      <c r="AC5" s="440"/>
      <c r="AD5" s="440"/>
      <c r="AE5" s="440"/>
      <c r="AF5" s="440"/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0"/>
      <c r="BK5" s="440"/>
      <c r="BL5" s="440"/>
      <c r="BM5" s="440"/>
      <c r="BN5" s="440"/>
      <c r="BO5" s="440"/>
      <c r="BP5" s="440"/>
      <c r="BQ5" s="440"/>
      <c r="BR5" s="440"/>
      <c r="BS5" s="440"/>
      <c r="BT5" s="440"/>
      <c r="BU5" s="440"/>
      <c r="BV5" s="440"/>
      <c r="BW5" s="440"/>
      <c r="BX5" s="440"/>
    </row>
    <row r="6" spans="1:76" s="3" customFormat="1" ht="18.75" thickBot="1" x14ac:dyDescent="0.25">
      <c r="A6" s="406" t="s">
        <v>549</v>
      </c>
      <c r="B6" s="407"/>
      <c r="C6" s="407"/>
      <c r="D6" s="407"/>
      <c r="E6" s="407"/>
      <c r="F6" s="407"/>
      <c r="G6" s="94"/>
      <c r="H6" s="411" t="s">
        <v>412</v>
      </c>
      <c r="I6" s="412"/>
      <c r="J6" s="412"/>
      <c r="K6" s="412"/>
      <c r="L6" s="412"/>
      <c r="M6" s="412"/>
      <c r="N6" s="413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1"/>
      <c r="AC6" s="440"/>
      <c r="AD6" s="440"/>
      <c r="AE6" s="440"/>
      <c r="AF6" s="440"/>
      <c r="AG6" s="440"/>
      <c r="AH6" s="440"/>
      <c r="AI6" s="440"/>
      <c r="AJ6" s="440"/>
      <c r="AK6" s="440"/>
      <c r="AL6" s="440"/>
      <c r="AM6" s="440"/>
      <c r="AN6" s="440"/>
      <c r="AO6" s="440"/>
      <c r="AP6" s="440"/>
      <c r="AQ6" s="440"/>
      <c r="AR6" s="440"/>
      <c r="AS6" s="440"/>
      <c r="AT6" s="440"/>
      <c r="AU6" s="440"/>
      <c r="AV6" s="440"/>
      <c r="AW6" s="440"/>
      <c r="AX6" s="440"/>
      <c r="AY6" s="440"/>
      <c r="AZ6" s="440"/>
      <c r="BA6" s="440"/>
      <c r="BB6" s="440"/>
      <c r="BC6" s="440"/>
      <c r="BD6" s="440"/>
      <c r="BE6" s="440"/>
      <c r="BF6" s="440"/>
      <c r="BG6" s="440"/>
      <c r="BH6" s="440"/>
      <c r="BI6" s="440"/>
      <c r="BJ6" s="440"/>
      <c r="BK6" s="440"/>
      <c r="BL6" s="440"/>
      <c r="BM6" s="440"/>
      <c r="BN6" s="440"/>
      <c r="BO6" s="440"/>
      <c r="BP6" s="440"/>
      <c r="BQ6" s="440"/>
      <c r="BR6" s="440"/>
      <c r="BS6" s="440"/>
      <c r="BT6" s="440"/>
      <c r="BU6" s="440"/>
      <c r="BV6" s="440"/>
      <c r="BW6" s="440"/>
      <c r="BX6" s="440"/>
    </row>
    <row r="7" spans="1:76" s="3" customFormat="1" ht="18" x14ac:dyDescent="0.2">
      <c r="A7" s="119"/>
      <c r="B7" s="94"/>
      <c r="C7" s="94"/>
      <c r="D7" s="93"/>
      <c r="E7" s="93"/>
      <c r="F7" s="93"/>
      <c r="G7" s="93"/>
      <c r="H7" s="93"/>
      <c r="I7" s="93"/>
      <c r="J7" s="93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1"/>
      <c r="AC7" s="440"/>
      <c r="AD7" s="440"/>
      <c r="AE7" s="440"/>
      <c r="AF7" s="440"/>
      <c r="AG7" s="440"/>
      <c r="AH7" s="440"/>
      <c r="AI7" s="440"/>
      <c r="AJ7" s="440"/>
      <c r="AK7" s="440"/>
      <c r="AL7" s="440"/>
      <c r="AM7" s="440"/>
      <c r="AN7" s="440"/>
      <c r="AO7" s="440"/>
      <c r="AP7" s="440"/>
      <c r="AQ7" s="440"/>
      <c r="AR7" s="440"/>
      <c r="AS7" s="440"/>
      <c r="AT7" s="440"/>
      <c r="AU7" s="440"/>
      <c r="AV7" s="440"/>
      <c r="AW7" s="440"/>
      <c r="AX7" s="440"/>
      <c r="AY7" s="440"/>
      <c r="AZ7" s="440"/>
      <c r="BA7" s="440"/>
      <c r="BB7" s="440"/>
      <c r="BC7" s="440"/>
      <c r="BD7" s="440"/>
      <c r="BE7" s="440"/>
      <c r="BF7" s="440"/>
      <c r="BG7" s="440"/>
      <c r="BH7" s="440"/>
      <c r="BI7" s="440"/>
      <c r="BJ7" s="440"/>
      <c r="BK7" s="440"/>
      <c r="BL7" s="440"/>
      <c r="BM7" s="440"/>
      <c r="BN7" s="440"/>
      <c r="BO7" s="440"/>
      <c r="BP7" s="440"/>
      <c r="BQ7" s="440"/>
      <c r="BR7" s="440"/>
      <c r="BS7" s="440"/>
      <c r="BT7" s="440"/>
      <c r="BU7" s="440"/>
      <c r="BV7" s="440"/>
      <c r="BW7" s="440"/>
      <c r="BX7" s="440"/>
    </row>
    <row r="8" spans="1:76" s="3" customFormat="1" ht="13.5" thickBot="1" x14ac:dyDescent="0.25">
      <c r="A8" s="97"/>
      <c r="B8" s="98"/>
      <c r="C8" s="98"/>
      <c r="D8" s="98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91"/>
      <c r="AC8" s="440"/>
      <c r="AD8" s="440"/>
      <c r="AE8" s="440"/>
      <c r="AF8" s="440"/>
      <c r="AG8" s="440"/>
      <c r="AH8" s="440"/>
      <c r="AI8" s="440"/>
      <c r="AJ8" s="440"/>
      <c r="AK8" s="440"/>
      <c r="AL8" s="440"/>
      <c r="AM8" s="440"/>
      <c r="AN8" s="440"/>
      <c r="AO8" s="440"/>
      <c r="AP8" s="440"/>
      <c r="AQ8" s="440"/>
      <c r="AR8" s="440"/>
      <c r="AS8" s="440"/>
      <c r="AT8" s="440"/>
      <c r="AU8" s="440"/>
      <c r="AV8" s="440"/>
      <c r="AW8" s="440"/>
      <c r="AX8" s="440"/>
      <c r="AY8" s="440"/>
      <c r="AZ8" s="440"/>
      <c r="BA8" s="440"/>
      <c r="BB8" s="440"/>
      <c r="BC8" s="440"/>
      <c r="BD8" s="440"/>
      <c r="BE8" s="440"/>
      <c r="BF8" s="440"/>
      <c r="BG8" s="440"/>
      <c r="BH8" s="440"/>
      <c r="BI8" s="440"/>
      <c r="BJ8" s="440"/>
      <c r="BK8" s="440"/>
      <c r="BL8" s="440"/>
      <c r="BM8" s="440"/>
      <c r="BN8" s="440"/>
      <c r="BO8" s="440"/>
      <c r="BP8" s="440"/>
      <c r="BQ8" s="440"/>
      <c r="BR8" s="440"/>
      <c r="BS8" s="440"/>
      <c r="BT8" s="440"/>
      <c r="BU8" s="440"/>
      <c r="BV8" s="440"/>
      <c r="BW8" s="440"/>
      <c r="BX8" s="440"/>
    </row>
    <row r="9" spans="1:76" s="3" customFormat="1" ht="13.5" thickBot="1" x14ac:dyDescent="0.25">
      <c r="A9" s="97"/>
      <c r="B9" s="65"/>
      <c r="C9" s="65"/>
      <c r="D9" s="65"/>
      <c r="E9" s="414" t="s">
        <v>98</v>
      </c>
      <c r="F9" s="415"/>
      <c r="G9" s="415"/>
      <c r="H9" s="415"/>
      <c r="I9" s="415"/>
      <c r="J9" s="415"/>
      <c r="K9" s="415"/>
      <c r="L9" s="415"/>
      <c r="M9" s="416"/>
      <c r="N9" s="56"/>
      <c r="O9" s="414" t="s">
        <v>122</v>
      </c>
      <c r="P9" s="415"/>
      <c r="Q9" s="415"/>
      <c r="R9" s="415"/>
      <c r="S9" s="416"/>
      <c r="T9" s="10"/>
      <c r="U9" s="10"/>
      <c r="V9" s="56"/>
      <c r="W9" s="414" t="s">
        <v>123</v>
      </c>
      <c r="X9" s="415"/>
      <c r="Y9" s="415"/>
      <c r="Z9" s="416"/>
      <c r="AA9" s="56"/>
      <c r="AB9" s="91"/>
      <c r="AC9" s="440"/>
      <c r="AD9" s="440"/>
      <c r="AE9" s="440"/>
      <c r="AF9" s="440"/>
      <c r="AG9" s="440"/>
      <c r="AH9" s="440"/>
      <c r="AI9" s="440"/>
      <c r="AJ9" s="440"/>
      <c r="AK9" s="440"/>
      <c r="AL9" s="440"/>
      <c r="AM9" s="440"/>
      <c r="AN9" s="440"/>
      <c r="AO9" s="440"/>
      <c r="AP9" s="440"/>
      <c r="AQ9" s="440"/>
      <c r="AR9" s="440"/>
      <c r="AS9" s="440"/>
      <c r="AT9" s="440"/>
      <c r="AU9" s="440"/>
      <c r="AV9" s="440"/>
      <c r="AW9" s="440"/>
      <c r="AX9" s="440"/>
      <c r="AY9" s="440"/>
      <c r="AZ9" s="440"/>
      <c r="BA9" s="440"/>
      <c r="BB9" s="440"/>
      <c r="BC9" s="440"/>
      <c r="BD9" s="440"/>
      <c r="BE9" s="440"/>
      <c r="BF9" s="440"/>
      <c r="BG9" s="440"/>
      <c r="BH9" s="440"/>
      <c r="BI9" s="440"/>
      <c r="BJ9" s="440"/>
      <c r="BK9" s="440"/>
      <c r="BL9" s="440"/>
      <c r="BM9" s="440"/>
      <c r="BN9" s="440"/>
      <c r="BO9" s="440"/>
      <c r="BP9" s="440"/>
      <c r="BQ9" s="440"/>
      <c r="BR9" s="440"/>
      <c r="BS9" s="440"/>
      <c r="BT9" s="440"/>
      <c r="BU9" s="440"/>
      <c r="BV9" s="440"/>
      <c r="BW9" s="440"/>
      <c r="BX9" s="440"/>
    </row>
    <row r="10" spans="1:76" s="3" customFormat="1" ht="13.5" thickBot="1" x14ac:dyDescent="0.25">
      <c r="A10" s="97"/>
      <c r="B10" s="65"/>
      <c r="C10" s="65"/>
      <c r="D10" s="65"/>
      <c r="E10" s="419" t="s">
        <v>99</v>
      </c>
      <c r="F10" s="420"/>
      <c r="G10" s="420"/>
      <c r="H10" s="420"/>
      <c r="I10" s="420"/>
      <c r="J10" s="420"/>
      <c r="K10" s="421"/>
      <c r="L10" s="422" t="s">
        <v>100</v>
      </c>
      <c r="M10" s="423"/>
      <c r="N10" s="56"/>
      <c r="O10" s="62" t="s">
        <v>120</v>
      </c>
      <c r="P10" s="414" t="s">
        <v>121</v>
      </c>
      <c r="Q10" s="415"/>
      <c r="R10" s="415"/>
      <c r="S10" s="416"/>
      <c r="T10" s="10"/>
      <c r="U10" s="10"/>
      <c r="V10" s="56"/>
      <c r="W10" s="66" t="s">
        <v>125</v>
      </c>
      <c r="X10" s="414" t="s">
        <v>124</v>
      </c>
      <c r="Y10" s="416"/>
      <c r="Z10" s="66" t="s">
        <v>126</v>
      </c>
      <c r="AA10" s="56"/>
      <c r="AB10" s="91"/>
      <c r="AC10" s="440"/>
      <c r="AD10" s="440"/>
      <c r="AE10" s="440"/>
      <c r="AF10" s="440"/>
      <c r="AG10" s="440"/>
      <c r="AH10" s="440"/>
      <c r="AI10" s="440"/>
      <c r="AJ10" s="440"/>
      <c r="AK10" s="440"/>
      <c r="AL10" s="440"/>
      <c r="AM10" s="440"/>
      <c r="AN10" s="440"/>
      <c r="AO10" s="440"/>
      <c r="AP10" s="440"/>
      <c r="AQ10" s="440"/>
      <c r="AR10" s="440"/>
      <c r="AS10" s="440"/>
      <c r="AT10" s="440"/>
      <c r="AU10" s="440"/>
      <c r="AV10" s="440"/>
      <c r="AW10" s="440"/>
      <c r="AX10" s="440"/>
      <c r="AY10" s="440"/>
      <c r="AZ10" s="440"/>
      <c r="BA10" s="440"/>
      <c r="BB10" s="440"/>
      <c r="BC10" s="440"/>
      <c r="BD10" s="440"/>
      <c r="BE10" s="440"/>
      <c r="BF10" s="440"/>
      <c r="BG10" s="440"/>
      <c r="BH10" s="440"/>
      <c r="BI10" s="440"/>
      <c r="BJ10" s="440"/>
      <c r="BK10" s="440"/>
      <c r="BL10" s="440"/>
      <c r="BM10" s="440"/>
      <c r="BN10" s="440"/>
      <c r="BO10" s="440"/>
      <c r="BP10" s="440"/>
      <c r="BQ10" s="440"/>
      <c r="BR10" s="440"/>
      <c r="BS10" s="440"/>
      <c r="BT10" s="440"/>
      <c r="BU10" s="440"/>
      <c r="BV10" s="440"/>
      <c r="BW10" s="440"/>
      <c r="BX10" s="440"/>
    </row>
    <row r="11" spans="1:76" s="3" customFormat="1" ht="13.5" thickBot="1" x14ac:dyDescent="0.25">
      <c r="A11" s="97"/>
      <c r="B11" s="98" t="s">
        <v>109</v>
      </c>
      <c r="C11" s="98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91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0"/>
      <c r="AV11" s="440"/>
      <c r="AW11" s="440"/>
      <c r="AX11" s="440"/>
      <c r="AY11" s="440"/>
      <c r="AZ11" s="440"/>
      <c r="BA11" s="440"/>
      <c r="BB11" s="440"/>
      <c r="BC11" s="440"/>
      <c r="BD11" s="440"/>
      <c r="BE11" s="440"/>
      <c r="BF11" s="440"/>
      <c r="BG11" s="440"/>
      <c r="BH11" s="440"/>
      <c r="BI11" s="440"/>
      <c r="BJ11" s="440"/>
      <c r="BK11" s="440"/>
      <c r="BL11" s="440"/>
      <c r="BM11" s="440"/>
      <c r="BN11" s="440"/>
      <c r="BO11" s="440"/>
      <c r="BP11" s="440"/>
      <c r="BQ11" s="440"/>
      <c r="BR11" s="440"/>
      <c r="BS11" s="440"/>
      <c r="BT11" s="440"/>
      <c r="BU11" s="440"/>
      <c r="BV11" s="440"/>
      <c r="BW11" s="440"/>
      <c r="BX11" s="440"/>
    </row>
    <row r="12" spans="1:76" s="3" customFormat="1" ht="20.100000000000001" customHeight="1" x14ac:dyDescent="0.2">
      <c r="A12" s="97"/>
      <c r="B12" s="99" t="s">
        <v>118</v>
      </c>
      <c r="C12" s="99"/>
      <c r="D12" s="100"/>
      <c r="E12" s="5">
        <v>16</v>
      </c>
      <c r="F12" s="22" t="s">
        <v>106</v>
      </c>
      <c r="G12" s="6">
        <v>26</v>
      </c>
      <c r="H12" s="6" t="s">
        <v>7</v>
      </c>
      <c r="I12" s="24" t="s">
        <v>108</v>
      </c>
      <c r="J12" s="6">
        <v>1</v>
      </c>
      <c r="K12" s="6" t="s">
        <v>5</v>
      </c>
      <c r="L12" s="35">
        <f>IF(Coul_Sospiri!B20,K4/E12*J12,0)</f>
        <v>6.25</v>
      </c>
      <c r="M12" s="36" t="s">
        <v>5</v>
      </c>
      <c r="N12" s="56"/>
      <c r="O12" s="430" t="str">
        <f>IF(P12,Coul_Sospiri!$U$2,"")</f>
        <v>ISO5</v>
      </c>
      <c r="P12" s="18">
        <f>ROUNDDOWN(L12/R12,0)</f>
        <v>1</v>
      </c>
      <c r="Q12" s="15" t="s">
        <v>107</v>
      </c>
      <c r="R12" s="28">
        <v>5</v>
      </c>
      <c r="S12" s="14" t="s">
        <v>5</v>
      </c>
      <c r="T12" s="54">
        <f>P12*R12</f>
        <v>5</v>
      </c>
      <c r="U12" s="16">
        <f t="shared" ref="U12:U17" si="0">P12*R12</f>
        <v>5</v>
      </c>
      <c r="V12" s="56"/>
      <c r="W12" s="67">
        <f>IF(P12,Coul_Sospiri!$Z$2,0)</f>
        <v>132</v>
      </c>
      <c r="X12" s="80"/>
      <c r="Y12" s="68">
        <f>P12*W12*X12</f>
        <v>0</v>
      </c>
      <c r="Z12" s="69">
        <f>P12*W12-Y12</f>
        <v>132</v>
      </c>
      <c r="AA12" s="56"/>
      <c r="AB12" s="91"/>
      <c r="AC12" s="440"/>
      <c r="AD12" s="440"/>
      <c r="AE12" s="440"/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  <c r="AS12" s="440"/>
      <c r="AT12" s="440"/>
      <c r="AU12" s="440"/>
      <c r="AV12" s="440"/>
      <c r="AW12" s="440"/>
      <c r="AX12" s="440"/>
      <c r="AY12" s="440"/>
      <c r="AZ12" s="440"/>
      <c r="BA12" s="440"/>
      <c r="BB12" s="440"/>
      <c r="BC12" s="440"/>
      <c r="BD12" s="440"/>
      <c r="BE12" s="440"/>
      <c r="BF12" s="440"/>
      <c r="BG12" s="440"/>
      <c r="BH12" s="440"/>
      <c r="BI12" s="440"/>
      <c r="BJ12" s="440"/>
      <c r="BK12" s="440"/>
      <c r="BL12" s="440"/>
      <c r="BM12" s="440"/>
      <c r="BN12" s="440"/>
      <c r="BO12" s="440"/>
      <c r="BP12" s="440"/>
      <c r="BQ12" s="440"/>
      <c r="BR12" s="440"/>
      <c r="BS12" s="440"/>
      <c r="BT12" s="440"/>
      <c r="BU12" s="440"/>
      <c r="BV12" s="440"/>
      <c r="BW12" s="440"/>
      <c r="BX12" s="440"/>
    </row>
    <row r="13" spans="1:76" s="3" customFormat="1" ht="20.100000000000001" customHeight="1" thickBot="1" x14ac:dyDescent="0.25">
      <c r="A13" s="97"/>
      <c r="B13" s="78"/>
      <c r="C13" s="78"/>
      <c r="D13" s="78"/>
      <c r="E13" s="43"/>
      <c r="F13" s="44"/>
      <c r="G13" s="45"/>
      <c r="H13" s="45"/>
      <c r="I13" s="46"/>
      <c r="J13" s="45"/>
      <c r="K13" s="45"/>
      <c r="L13" s="48"/>
      <c r="M13" s="49"/>
      <c r="N13" s="56"/>
      <c r="O13" s="431" t="str">
        <f>IF(P13,Coul_Sospiri!$U$3,"")</f>
        <v>ISO0,75</v>
      </c>
      <c r="P13" s="50">
        <f>ROUNDUP(T13/R13,0)</f>
        <v>2</v>
      </c>
      <c r="Q13" s="51" t="s">
        <v>107</v>
      </c>
      <c r="R13" s="52">
        <v>0.8</v>
      </c>
      <c r="S13" s="19" t="s">
        <v>5</v>
      </c>
      <c r="T13" s="54">
        <f>L12-T12</f>
        <v>1.25</v>
      </c>
      <c r="U13" s="16">
        <f t="shared" si="0"/>
        <v>1.6</v>
      </c>
      <c r="V13" s="56"/>
      <c r="W13" s="70">
        <f>IF(P13,Coul_Sospiri!$Z$3,0)</f>
        <v>34</v>
      </c>
      <c r="X13" s="83"/>
      <c r="Y13" s="64">
        <f>P13*W13*X13</f>
        <v>0</v>
      </c>
      <c r="Z13" s="71">
        <f t="shared" ref="Z13" si="1">P13*W13-Y13</f>
        <v>68</v>
      </c>
      <c r="AA13" s="56"/>
      <c r="AB13" s="91"/>
      <c r="AC13" s="440"/>
      <c r="AD13" s="440"/>
      <c r="AE13" s="440"/>
      <c r="AF13" s="440"/>
      <c r="AG13" s="440"/>
      <c r="AH13" s="440"/>
      <c r="AI13" s="440"/>
      <c r="AJ13" s="440"/>
      <c r="AK13" s="440"/>
      <c r="AL13" s="440"/>
      <c r="AM13" s="440"/>
      <c r="AN13" s="440"/>
      <c r="AO13" s="440"/>
      <c r="AP13" s="440"/>
      <c r="AQ13" s="440"/>
      <c r="AR13" s="440"/>
      <c r="AS13" s="440"/>
      <c r="AT13" s="440"/>
      <c r="AU13" s="440"/>
      <c r="AV13" s="440"/>
      <c r="AW13" s="440"/>
      <c r="AX13" s="440"/>
      <c r="AY13" s="440"/>
      <c r="AZ13" s="440"/>
      <c r="BA13" s="440"/>
      <c r="BB13" s="440"/>
      <c r="BC13" s="440"/>
      <c r="BD13" s="440"/>
      <c r="BE13" s="440"/>
      <c r="BF13" s="440"/>
      <c r="BG13" s="440"/>
      <c r="BH13" s="440"/>
      <c r="BI13" s="440"/>
      <c r="BJ13" s="440"/>
      <c r="BK13" s="440"/>
      <c r="BL13" s="440"/>
      <c r="BM13" s="440"/>
      <c r="BN13" s="440"/>
      <c r="BO13" s="440"/>
      <c r="BP13" s="440"/>
      <c r="BQ13" s="440"/>
      <c r="BR13" s="440"/>
      <c r="BS13" s="440"/>
      <c r="BT13" s="440"/>
      <c r="BU13" s="440"/>
      <c r="BV13" s="440"/>
      <c r="BW13" s="440"/>
      <c r="BX13" s="440"/>
    </row>
    <row r="14" spans="1:76" s="3" customFormat="1" ht="20.100000000000001" customHeight="1" x14ac:dyDescent="0.2">
      <c r="A14" s="97"/>
      <c r="B14" s="65" t="s">
        <v>95</v>
      </c>
      <c r="C14" s="65"/>
      <c r="D14" s="65"/>
      <c r="E14" s="57">
        <v>1</v>
      </c>
      <c r="F14" s="58" t="s">
        <v>107</v>
      </c>
      <c r="G14" s="59">
        <v>2.5</v>
      </c>
      <c r="H14" s="59" t="s">
        <v>5</v>
      </c>
      <c r="I14" s="58" t="s">
        <v>108</v>
      </c>
      <c r="J14" s="59">
        <v>25</v>
      </c>
      <c r="K14" s="59" t="s">
        <v>7</v>
      </c>
      <c r="L14" s="61">
        <f>$K$4*(G14/J14)</f>
        <v>10</v>
      </c>
      <c r="M14" s="60" t="s">
        <v>5</v>
      </c>
      <c r="N14" s="56"/>
      <c r="O14" s="432" t="str">
        <f>IF(P14,Coul_Sospiri!$U$4,"")</f>
        <v/>
      </c>
      <c r="P14" s="54">
        <f>ROUNDDOWN(L14/R14,0)</f>
        <v>0</v>
      </c>
      <c r="Q14" s="86" t="s">
        <v>107</v>
      </c>
      <c r="R14" s="16">
        <v>15</v>
      </c>
      <c r="S14" s="11" t="s">
        <v>5</v>
      </c>
      <c r="T14" s="54">
        <f>P14*R14</f>
        <v>0</v>
      </c>
      <c r="U14" s="16">
        <f t="shared" si="0"/>
        <v>0</v>
      </c>
      <c r="V14" s="56"/>
      <c r="W14" s="75">
        <f>IF(P14,Coul_Sospiri!$Z$4,0)</f>
        <v>0</v>
      </c>
      <c r="X14" s="81"/>
      <c r="Y14" s="76">
        <f t="shared" ref="Y14:Y17" si="2">P14*W14*X14</f>
        <v>0</v>
      </c>
      <c r="Z14" s="77">
        <f t="shared" ref="Z14:Z17" si="3">P14*W14-Y14</f>
        <v>0</v>
      </c>
      <c r="AA14" s="151"/>
      <c r="AB14" s="91"/>
      <c r="AC14" s="440"/>
      <c r="AD14" s="440"/>
      <c r="AE14" s="440"/>
      <c r="AF14" s="440"/>
      <c r="AG14" s="440"/>
      <c r="AH14" s="440"/>
      <c r="AI14" s="440"/>
      <c r="AJ14" s="440"/>
      <c r="AK14" s="440"/>
      <c r="AL14" s="440"/>
      <c r="AM14" s="440"/>
      <c r="AN14" s="440"/>
      <c r="AO14" s="440"/>
      <c r="AP14" s="440"/>
      <c r="AQ14" s="440"/>
      <c r="AR14" s="440"/>
      <c r="AS14" s="440"/>
      <c r="AT14" s="440"/>
      <c r="AU14" s="440"/>
      <c r="AV14" s="440"/>
      <c r="AW14" s="440"/>
      <c r="AX14" s="440"/>
      <c r="AY14" s="440"/>
      <c r="AZ14" s="440"/>
      <c r="BA14" s="440"/>
      <c r="BB14" s="440"/>
      <c r="BC14" s="440"/>
      <c r="BD14" s="440"/>
      <c r="BE14" s="440"/>
      <c r="BF14" s="440"/>
      <c r="BG14" s="440"/>
      <c r="BH14" s="440"/>
      <c r="BI14" s="440"/>
      <c r="BJ14" s="440"/>
      <c r="BK14" s="440"/>
      <c r="BL14" s="440"/>
      <c r="BM14" s="440"/>
      <c r="BN14" s="440"/>
      <c r="BO14" s="440"/>
      <c r="BP14" s="440"/>
      <c r="BQ14" s="440"/>
      <c r="BR14" s="440"/>
      <c r="BS14" s="440"/>
      <c r="BT14" s="440"/>
      <c r="BU14" s="440"/>
      <c r="BV14" s="440"/>
      <c r="BW14" s="440"/>
      <c r="BX14" s="440"/>
    </row>
    <row r="15" spans="1:76" s="3" customFormat="1" ht="20.100000000000001" customHeight="1" x14ac:dyDescent="0.2">
      <c r="A15" s="97"/>
      <c r="B15" s="65"/>
      <c r="C15" s="65"/>
      <c r="D15" s="65"/>
      <c r="E15" s="8"/>
      <c r="F15" s="23"/>
      <c r="G15" s="9"/>
      <c r="H15" s="9"/>
      <c r="I15" s="23"/>
      <c r="J15" s="9"/>
      <c r="K15" s="9"/>
      <c r="L15" s="42"/>
      <c r="M15" s="38"/>
      <c r="N15" s="56"/>
      <c r="O15" s="433" t="str">
        <f>IF(P15,Coul_Sospiri!$U$5,"")</f>
        <v>DECO 5L</v>
      </c>
      <c r="P15" s="10">
        <f>ROUNDDOWN(T15/R15,0)</f>
        <v>2</v>
      </c>
      <c r="Q15" s="86" t="s">
        <v>107</v>
      </c>
      <c r="R15" s="16">
        <v>5</v>
      </c>
      <c r="S15" s="11" t="s">
        <v>5</v>
      </c>
      <c r="T15" s="54">
        <f>L14-T14</f>
        <v>10</v>
      </c>
      <c r="U15" s="16">
        <f t="shared" si="0"/>
        <v>10</v>
      </c>
      <c r="V15" s="56"/>
      <c r="W15" s="75">
        <f>IF(P15,Coul_Sospiri!$Z$5,0)</f>
        <v>122</v>
      </c>
      <c r="X15" s="81"/>
      <c r="Y15" s="76">
        <f t="shared" si="2"/>
        <v>0</v>
      </c>
      <c r="Z15" s="77">
        <f t="shared" si="3"/>
        <v>244</v>
      </c>
      <c r="AA15" s="151"/>
      <c r="AB15" s="91"/>
      <c r="AC15" s="440"/>
      <c r="AD15" s="440"/>
      <c r="AE15" s="440"/>
      <c r="AF15" s="440"/>
      <c r="AG15" s="440"/>
      <c r="AH15" s="440"/>
      <c r="AI15" s="440"/>
      <c r="AJ15" s="440"/>
      <c r="AK15" s="440"/>
      <c r="AL15" s="440"/>
      <c r="AM15" s="440"/>
      <c r="AN15" s="440"/>
      <c r="AO15" s="440"/>
      <c r="AP15" s="440"/>
      <c r="AQ15" s="440"/>
      <c r="AR15" s="440"/>
      <c r="AS15" s="440"/>
      <c r="AT15" s="440"/>
      <c r="AU15" s="440"/>
      <c r="AV15" s="440"/>
      <c r="AW15" s="440"/>
      <c r="AX15" s="440"/>
      <c r="AY15" s="440"/>
      <c r="AZ15" s="440"/>
      <c r="BA15" s="440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  <c r="BT15" s="440"/>
      <c r="BU15" s="440"/>
      <c r="BV15" s="440"/>
      <c r="BW15" s="440"/>
      <c r="BX15" s="440"/>
    </row>
    <row r="16" spans="1:76" s="3" customFormat="1" ht="20.100000000000001" customHeight="1" x14ac:dyDescent="0.2">
      <c r="A16" s="97"/>
      <c r="B16" s="65"/>
      <c r="C16" s="65"/>
      <c r="D16" s="65"/>
      <c r="E16" s="8"/>
      <c r="F16" s="23"/>
      <c r="G16" s="9"/>
      <c r="H16" s="9"/>
      <c r="I16" s="23"/>
      <c r="J16" s="9"/>
      <c r="K16" s="9"/>
      <c r="L16" s="42"/>
      <c r="M16" s="38"/>
      <c r="N16" s="56"/>
      <c r="O16" s="433" t="str">
        <f>IF(P16,Coul_Sospiri!$U$6,"")</f>
        <v/>
      </c>
      <c r="P16" s="10">
        <f>ROUNDDOWN(T16/R16,0)</f>
        <v>0</v>
      </c>
      <c r="Q16" s="86" t="s">
        <v>107</v>
      </c>
      <c r="R16" s="16">
        <v>2.5</v>
      </c>
      <c r="S16" s="11" t="s">
        <v>5</v>
      </c>
      <c r="T16" s="54">
        <f>L14-((P15*R15)+T14)</f>
        <v>0</v>
      </c>
      <c r="U16" s="16">
        <f t="shared" si="0"/>
        <v>0</v>
      </c>
      <c r="V16" s="56"/>
      <c r="W16" s="75">
        <f>IF(P16,Coul_Sospiri!$Z$6,0)</f>
        <v>0</v>
      </c>
      <c r="X16" s="81"/>
      <c r="Y16" s="76">
        <f t="shared" si="2"/>
        <v>0</v>
      </c>
      <c r="Z16" s="77">
        <f t="shared" si="3"/>
        <v>0</v>
      </c>
      <c r="AA16" s="56"/>
      <c r="AB16" s="91"/>
      <c r="AC16" s="440"/>
      <c r="AD16" s="440"/>
      <c r="AE16" s="440"/>
      <c r="AF16" s="440"/>
      <c r="AG16" s="440"/>
      <c r="AH16" s="440"/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</row>
    <row r="17" spans="1:76" s="3" customFormat="1" ht="20.100000000000001" customHeight="1" thickBot="1" x14ac:dyDescent="0.25">
      <c r="A17" s="97"/>
      <c r="B17" s="65"/>
      <c r="C17" s="65"/>
      <c r="D17" s="65"/>
      <c r="E17" s="20"/>
      <c r="F17" s="25"/>
      <c r="G17" s="21"/>
      <c r="H17" s="21"/>
      <c r="I17" s="25"/>
      <c r="J17" s="21"/>
      <c r="K17" s="21"/>
      <c r="L17" s="39"/>
      <c r="M17" s="37"/>
      <c r="N17" s="56"/>
      <c r="O17" s="434" t="str">
        <f>IF(P17,Coul_Sospiri!$U$7,"")</f>
        <v/>
      </c>
      <c r="P17" s="12">
        <f>ROUNDUP(T17/R17,0)</f>
        <v>0</v>
      </c>
      <c r="Q17" s="26" t="s">
        <v>107</v>
      </c>
      <c r="R17" s="17">
        <v>1.25</v>
      </c>
      <c r="S17" s="13" t="s">
        <v>5</v>
      </c>
      <c r="T17" s="10">
        <f>L14-((P15*R15)+(P16*R16)+T14)</f>
        <v>0</v>
      </c>
      <c r="U17" s="16">
        <f t="shared" si="0"/>
        <v>0</v>
      </c>
      <c r="V17" s="56"/>
      <c r="W17" s="72">
        <f>IF(P17,Coul_Sospiri!$Z$7,0)</f>
        <v>0</v>
      </c>
      <c r="X17" s="82"/>
      <c r="Y17" s="73">
        <f t="shared" si="2"/>
        <v>0</v>
      </c>
      <c r="Z17" s="74">
        <f t="shared" si="3"/>
        <v>0</v>
      </c>
      <c r="AA17" s="56"/>
      <c r="AB17" s="91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</row>
    <row r="18" spans="1:76" s="3" customFormat="1" ht="13.5" thickBot="1" x14ac:dyDescent="0.25">
      <c r="A18" s="97"/>
      <c r="B18" s="98" t="s">
        <v>110</v>
      </c>
      <c r="C18" s="98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435"/>
      <c r="P18" s="56"/>
      <c r="Q18" s="56"/>
      <c r="R18" s="56"/>
      <c r="S18" s="56"/>
      <c r="T18" s="56"/>
      <c r="U18" s="56"/>
      <c r="V18" s="56"/>
      <c r="W18" s="10"/>
      <c r="X18" s="10"/>
      <c r="Y18" s="10"/>
      <c r="Z18" s="10"/>
      <c r="AA18" s="56"/>
      <c r="AB18" s="91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</row>
    <row r="19" spans="1:76" s="3" customFormat="1" ht="20.100000000000001" customHeight="1" x14ac:dyDescent="0.2">
      <c r="A19" s="97"/>
      <c r="B19" s="358" t="str">
        <f>H5</f>
        <v>SOSPIRI OR</v>
      </c>
      <c r="C19" s="99"/>
      <c r="D19" s="99"/>
      <c r="E19" s="5">
        <v>1</v>
      </c>
      <c r="F19" s="22" t="s">
        <v>107</v>
      </c>
      <c r="G19" s="6">
        <v>2.5</v>
      </c>
      <c r="H19" s="6" t="s">
        <v>5</v>
      </c>
      <c r="I19" s="22" t="s">
        <v>108</v>
      </c>
      <c r="J19" s="6">
        <v>25</v>
      </c>
      <c r="K19" s="6" t="s">
        <v>7</v>
      </c>
      <c r="L19" s="40">
        <f>$K$4*(G19/J19)</f>
        <v>10</v>
      </c>
      <c r="M19" s="36" t="s">
        <v>5</v>
      </c>
      <c r="N19" s="56"/>
      <c r="O19" s="436" t="str">
        <f>IFERROR(VLOOKUP(B19&amp;" 250",SospiriType_Table,2,FALSE),"")</f>
        <v>G00-250</v>
      </c>
      <c r="P19" s="18">
        <f>ROUNDDOWN(L19/R19,0)</f>
        <v>4</v>
      </c>
      <c r="Q19" s="15" t="s">
        <v>107</v>
      </c>
      <c r="R19" s="28">
        <v>2.5</v>
      </c>
      <c r="S19" s="14" t="s">
        <v>5</v>
      </c>
      <c r="T19" s="54">
        <f>P19*R19</f>
        <v>10</v>
      </c>
      <c r="U19" s="16">
        <f t="shared" ref="U19:U21" si="4">P19*R19</f>
        <v>10</v>
      </c>
      <c r="V19" s="56"/>
      <c r="W19" s="67">
        <f>IFERROR(VLOOKUP(B19&amp;" 250",SospiriType_Table,7,FALSE),0)</f>
        <v>223</v>
      </c>
      <c r="X19" s="80"/>
      <c r="Y19" s="68">
        <f>P19*W19*X19</f>
        <v>0</v>
      </c>
      <c r="Z19" s="69">
        <f>P19*W19-Y19</f>
        <v>892</v>
      </c>
      <c r="AA19" s="56"/>
      <c r="AB19" s="91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</row>
    <row r="20" spans="1:76" s="3" customFormat="1" ht="20.100000000000001" customHeight="1" x14ac:dyDescent="0.2">
      <c r="A20" s="97"/>
      <c r="B20" s="153"/>
      <c r="C20" s="78"/>
      <c r="D20" s="78"/>
      <c r="E20" s="8"/>
      <c r="F20" s="23"/>
      <c r="G20" s="9"/>
      <c r="H20" s="9"/>
      <c r="I20" s="23"/>
      <c r="J20" s="9"/>
      <c r="K20" s="9"/>
      <c r="L20" s="42"/>
      <c r="M20" s="38"/>
      <c r="N20" s="56"/>
      <c r="O20" s="437" t="str">
        <f>IFERROR(VLOOKUP(B19&amp;" 125",SospiriType_Table,2,FALSE),"")</f>
        <v>G00-125</v>
      </c>
      <c r="P20" s="10">
        <f>ROUNDDOWN(T20/R20,0)</f>
        <v>0</v>
      </c>
      <c r="Q20" s="134" t="s">
        <v>107</v>
      </c>
      <c r="R20" s="16">
        <v>1.25</v>
      </c>
      <c r="S20" s="11" t="s">
        <v>5</v>
      </c>
      <c r="T20" s="54">
        <f>L19-T19</f>
        <v>0</v>
      </c>
      <c r="U20" s="16">
        <f t="shared" si="4"/>
        <v>0</v>
      </c>
      <c r="V20" s="56"/>
      <c r="W20" s="149">
        <f>IFERROR(VLOOKUP(B19&amp;" 125",SospiriType_Table,7,FALSE),0)</f>
        <v>133</v>
      </c>
      <c r="X20" s="81"/>
      <c r="Y20" s="76">
        <f>P20*W20*X20</f>
        <v>0</v>
      </c>
      <c r="Z20" s="77">
        <f>P20*W20-Y20</f>
        <v>0</v>
      </c>
      <c r="AA20" s="56"/>
      <c r="AB20" s="91"/>
      <c r="AC20" s="440"/>
      <c r="AD20" s="440"/>
      <c r="AE20" s="440"/>
      <c r="AF20" s="440"/>
      <c r="AG20" s="440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  <c r="AS20" s="440"/>
      <c r="AT20" s="440"/>
      <c r="AU20" s="440"/>
      <c r="AV20" s="440"/>
      <c r="AW20" s="440"/>
      <c r="AX20" s="440"/>
      <c r="AY20" s="440"/>
      <c r="AZ20" s="440"/>
      <c r="BA20" s="440"/>
      <c r="BB20" s="440"/>
      <c r="BC20" s="440"/>
      <c r="BD20" s="440"/>
      <c r="BE20" s="440"/>
      <c r="BF20" s="440"/>
      <c r="BG20" s="440"/>
      <c r="BH20" s="440"/>
      <c r="BI20" s="440"/>
      <c r="BJ20" s="440"/>
      <c r="BK20" s="440"/>
      <c r="BL20" s="440"/>
      <c r="BM20" s="440"/>
      <c r="BN20" s="440"/>
      <c r="BO20" s="440"/>
      <c r="BP20" s="440"/>
      <c r="BQ20" s="440"/>
      <c r="BR20" s="440"/>
      <c r="BS20" s="440"/>
      <c r="BT20" s="440"/>
      <c r="BU20" s="440"/>
      <c r="BV20" s="440"/>
      <c r="BW20" s="440"/>
      <c r="BX20" s="440"/>
    </row>
    <row r="21" spans="1:76" s="3" customFormat="1" ht="20.100000000000001" customHeight="1" thickBot="1" x14ac:dyDescent="0.25">
      <c r="A21" s="97"/>
      <c r="B21" s="120"/>
      <c r="C21" s="78"/>
      <c r="D21" s="78"/>
      <c r="E21" s="43"/>
      <c r="F21" s="44"/>
      <c r="G21" s="45"/>
      <c r="H21" s="45"/>
      <c r="I21" s="44"/>
      <c r="J21" s="45"/>
      <c r="K21" s="45"/>
      <c r="L21" s="53"/>
      <c r="M21" s="49"/>
      <c r="N21" s="56"/>
      <c r="O21" s="431" t="str">
        <f>IFERROR(VLOOKUP(B19&amp;" 025",SospiriType_Table,2,FALSE),"")</f>
        <v>G00-025</v>
      </c>
      <c r="P21" s="50">
        <f>ROUNDUP(T21/R21,0)</f>
        <v>0</v>
      </c>
      <c r="Q21" s="51" t="s">
        <v>107</v>
      </c>
      <c r="R21" s="52">
        <v>0.25</v>
      </c>
      <c r="S21" s="19" t="s">
        <v>5</v>
      </c>
      <c r="T21" s="54">
        <f>L19-((P20*R20)+T19)</f>
        <v>0</v>
      </c>
      <c r="U21" s="16">
        <f t="shared" si="4"/>
        <v>0</v>
      </c>
      <c r="V21" s="56"/>
      <c r="W21" s="150">
        <f>IFERROR(VLOOKUP(B19&amp;" 025",SospiriType_Table,7,FALSE),0)</f>
        <v>28</v>
      </c>
      <c r="X21" s="83"/>
      <c r="Y21" s="64">
        <f>P21*W21*X21</f>
        <v>0</v>
      </c>
      <c r="Z21" s="71">
        <f t="shared" ref="Z21:Z22" si="5">P21*W21-Y21</f>
        <v>0</v>
      </c>
      <c r="AA21" s="56"/>
      <c r="AB21" s="91"/>
      <c r="AC21" s="440"/>
      <c r="AD21" s="440"/>
      <c r="AE21" s="440"/>
      <c r="AF21" s="440"/>
      <c r="AG21" s="440"/>
      <c r="AH21" s="440"/>
      <c r="AI21" s="440"/>
      <c r="AJ21" s="440"/>
      <c r="AK21" s="440"/>
      <c r="AL21" s="440"/>
      <c r="AM21" s="440"/>
      <c r="AN21" s="440"/>
      <c r="AO21" s="440"/>
      <c r="AP21" s="440"/>
      <c r="AQ21" s="440"/>
      <c r="AR21" s="440"/>
      <c r="AS21" s="440"/>
      <c r="AT21" s="440"/>
      <c r="AU21" s="440"/>
      <c r="AV21" s="440"/>
      <c r="AW21" s="440"/>
      <c r="AX21" s="440"/>
      <c r="AY21" s="440"/>
      <c r="AZ21" s="440"/>
      <c r="BA21" s="440"/>
      <c r="BB21" s="440"/>
      <c r="BC21" s="440"/>
      <c r="BD21" s="440"/>
      <c r="BE21" s="440"/>
      <c r="BF21" s="440"/>
      <c r="BG21" s="440"/>
      <c r="BH21" s="440"/>
      <c r="BI21" s="440"/>
      <c r="BJ21" s="440"/>
      <c r="BK21" s="440"/>
      <c r="BL21" s="440"/>
      <c r="BM21" s="440"/>
      <c r="BN21" s="440"/>
      <c r="BO21" s="440"/>
      <c r="BP21" s="440"/>
      <c r="BQ21" s="440"/>
      <c r="BR21" s="440"/>
      <c r="BS21" s="440"/>
      <c r="BT21" s="440"/>
      <c r="BU21" s="440"/>
      <c r="BV21" s="440"/>
      <c r="BW21" s="440"/>
      <c r="BX21" s="440"/>
    </row>
    <row r="22" spans="1:76" s="3" customFormat="1" ht="20.100000000000001" customHeight="1" x14ac:dyDescent="0.2">
      <c r="A22" s="97"/>
      <c r="B22" s="100" t="str">
        <f>H6</f>
        <v>SOSPIRI OR   G02</v>
      </c>
      <c r="C22" s="99" t="str">
        <f ca="1">FormCoul_Sospiri</f>
        <v>G02</v>
      </c>
      <c r="D22" s="100"/>
      <c r="E22" s="155">
        <f ca="1">IF(C22&lt;&gt;"",VLOOKUP(B22,SospiriCoul_Table,3,FALSE),"")</f>
        <v>0.5</v>
      </c>
      <c r="F22" s="58" t="s">
        <v>107</v>
      </c>
      <c r="G22" s="136">
        <f ca="1">IF(C22&lt;&gt;"",VLOOKUP(B22,SospiriCoul_Table,4,FALSE),"")</f>
        <v>33</v>
      </c>
      <c r="H22" s="59" t="s">
        <v>6</v>
      </c>
      <c r="I22" s="58" t="s">
        <v>108</v>
      </c>
      <c r="J22" s="137">
        <v>2.5</v>
      </c>
      <c r="K22" s="59" t="s">
        <v>5</v>
      </c>
      <c r="L22" s="138">
        <f ca="1">IF(Coul_Sospiri!B19,L19/J22*E22*G22,0)</f>
        <v>66</v>
      </c>
      <c r="M22" s="60" t="s">
        <v>6</v>
      </c>
      <c r="N22" s="56"/>
      <c r="O22" s="438" t="str">
        <f ca="1">IF(AND(C22&lt;&gt;"",P22&lt;&gt;""),VLOOKUP(B22,SospiriCoul_Prix300V,2,FALSE),"")</f>
        <v>Class_300-89-16</v>
      </c>
      <c r="P22" s="139">
        <f ca="1">ROUNDDOWN(L22/R22,0)</f>
        <v>0</v>
      </c>
      <c r="Q22" s="140" t="s">
        <v>107</v>
      </c>
      <c r="R22" s="141">
        <v>300</v>
      </c>
      <c r="S22" s="142" t="s">
        <v>6</v>
      </c>
      <c r="T22" s="54">
        <f ca="1">P22*R22</f>
        <v>0</v>
      </c>
      <c r="U22" s="16">
        <f ca="1">P22*R22</f>
        <v>0</v>
      </c>
      <c r="V22" s="56"/>
      <c r="W22" s="143">
        <f ca="1">IF(AND(C22&lt;&gt;"",P22&lt;&gt;""),VLOOKUP(B22,SospiriCoul_Prix300V,6,FALSE),"")</f>
        <v>70.16</v>
      </c>
      <c r="X22" s="144"/>
      <c r="Y22" s="145">
        <f ca="1">P22*W22*X22</f>
        <v>0</v>
      </c>
      <c r="Z22" s="146">
        <f ca="1">P22*W22-Y22</f>
        <v>0</v>
      </c>
      <c r="AA22" s="56"/>
      <c r="AB22" s="91"/>
      <c r="AC22" s="440"/>
      <c r="AD22" s="440"/>
      <c r="AE22" s="440"/>
      <c r="AF22" s="440"/>
      <c r="AG22" s="440"/>
      <c r="AH22" s="440"/>
      <c r="AI22" s="440"/>
      <c r="AJ22" s="440"/>
      <c r="AK22" s="440"/>
      <c r="AL22" s="440"/>
      <c r="AM22" s="440"/>
      <c r="AN22" s="440"/>
      <c r="AO22" s="440"/>
      <c r="AP22" s="440"/>
      <c r="AQ22" s="440"/>
      <c r="AR22" s="440"/>
      <c r="AS22" s="440"/>
      <c r="AT22" s="440"/>
      <c r="AU22" s="440"/>
      <c r="AV22" s="440"/>
      <c r="AW22" s="440"/>
      <c r="AX22" s="440"/>
      <c r="AY22" s="440"/>
      <c r="AZ22" s="440"/>
      <c r="BA22" s="440"/>
      <c r="BB22" s="440"/>
      <c r="BC22" s="440"/>
      <c r="BD22" s="440"/>
      <c r="BE22" s="440"/>
      <c r="BF22" s="440"/>
      <c r="BG22" s="440"/>
      <c r="BH22" s="440"/>
      <c r="BI22" s="440"/>
      <c r="BJ22" s="440"/>
      <c r="BK22" s="440"/>
      <c r="BL22" s="440"/>
      <c r="BM22" s="440"/>
      <c r="BN22" s="440"/>
      <c r="BO22" s="440"/>
      <c r="BP22" s="440"/>
      <c r="BQ22" s="440"/>
      <c r="BR22" s="440"/>
      <c r="BS22" s="440"/>
      <c r="BT22" s="440"/>
      <c r="BU22" s="440"/>
      <c r="BV22" s="440"/>
      <c r="BW22" s="440"/>
      <c r="BX22" s="440"/>
    </row>
    <row r="23" spans="1:76" s="3" customFormat="1" ht="20.100000000000001" customHeight="1" thickBot="1" x14ac:dyDescent="0.25">
      <c r="A23" s="97"/>
      <c r="B23" s="78"/>
      <c r="C23" s="78"/>
      <c r="D23" s="152"/>
      <c r="E23" s="34"/>
      <c r="F23" s="25"/>
      <c r="G23" s="33"/>
      <c r="H23" s="21"/>
      <c r="I23" s="25"/>
      <c r="J23" s="29"/>
      <c r="K23" s="21"/>
      <c r="L23" s="39"/>
      <c r="M23" s="37"/>
      <c r="N23" s="56"/>
      <c r="O23" s="439" t="str">
        <f ca="1">IF(AND(C22&lt;&gt;"",P22&lt;&gt;""),VLOOKUP(B22,SospiriCoul_Prix33V,2,FALSE),"")</f>
        <v>Class_33-89-16</v>
      </c>
      <c r="P23" s="12">
        <f ca="1">ROUNDUP(T23/R23,0)</f>
        <v>2</v>
      </c>
      <c r="Q23" s="26" t="s">
        <v>107</v>
      </c>
      <c r="R23" s="55">
        <v>33</v>
      </c>
      <c r="S23" s="13" t="s">
        <v>6</v>
      </c>
      <c r="T23" s="54">
        <f ca="1">L22-T22</f>
        <v>66</v>
      </c>
      <c r="U23" s="16">
        <f ca="1">P23*R23</f>
        <v>66</v>
      </c>
      <c r="V23" s="56"/>
      <c r="W23" s="135">
        <f ca="1">IF(AND(C22&lt;&gt;"",P22&lt;&gt;""),VLOOKUP(B22,SospiriCoul_Prix33V,6,FALSE),"")</f>
        <v>17.54</v>
      </c>
      <c r="X23" s="82"/>
      <c r="Y23" s="73">
        <f ca="1">P23*W23*X23</f>
        <v>0</v>
      </c>
      <c r="Z23" s="74">
        <f ca="1">P23*W23-Y23</f>
        <v>35.08</v>
      </c>
      <c r="AA23" s="56"/>
      <c r="AB23" s="91"/>
      <c r="AC23" s="440"/>
      <c r="AD23" s="440"/>
      <c r="AE23" s="440"/>
      <c r="AF23" s="440"/>
      <c r="AG23" s="440"/>
      <c r="AH23" s="440"/>
      <c r="AI23" s="440"/>
      <c r="AJ23" s="440"/>
      <c r="AK23" s="440"/>
      <c r="AL23" s="440"/>
      <c r="AM23" s="440"/>
      <c r="AN23" s="440"/>
      <c r="AO23" s="440"/>
      <c r="AP23" s="440"/>
      <c r="AQ23" s="440"/>
      <c r="AR23" s="440"/>
      <c r="AS23" s="440"/>
      <c r="AT23" s="440"/>
      <c r="AU23" s="440"/>
      <c r="AV23" s="440"/>
      <c r="AW23" s="440"/>
      <c r="AX23" s="440"/>
      <c r="AY23" s="440"/>
      <c r="AZ23" s="440"/>
      <c r="BA23" s="440"/>
      <c r="BB23" s="440"/>
      <c r="BC23" s="440"/>
      <c r="BD23" s="440"/>
      <c r="BE23" s="440"/>
      <c r="BF23" s="440"/>
      <c r="BG23" s="440"/>
      <c r="BH23" s="440"/>
      <c r="BI23" s="440"/>
      <c r="BJ23" s="440"/>
      <c r="BK23" s="440"/>
      <c r="BL23" s="440"/>
      <c r="BM23" s="440"/>
      <c r="BN23" s="440"/>
      <c r="BO23" s="440"/>
      <c r="BP23" s="440"/>
      <c r="BQ23" s="440"/>
      <c r="BR23" s="440"/>
      <c r="BS23" s="440"/>
      <c r="BT23" s="440"/>
      <c r="BU23" s="440"/>
      <c r="BV23" s="440"/>
      <c r="BW23" s="440"/>
      <c r="BX23" s="440"/>
    </row>
    <row r="24" spans="1:76" s="3" customFormat="1" x14ac:dyDescent="0.2">
      <c r="A24" s="97"/>
      <c r="B24" s="98"/>
      <c r="C24" s="98"/>
      <c r="D24" s="98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91"/>
      <c r="AC24" s="440"/>
      <c r="AD24" s="440"/>
      <c r="AE24" s="440"/>
      <c r="AF24" s="440"/>
      <c r="AG24" s="440"/>
      <c r="AH24" s="440"/>
      <c r="AI24" s="440"/>
      <c r="AJ24" s="440"/>
      <c r="AK24" s="440"/>
      <c r="AL24" s="440"/>
      <c r="AM24" s="440"/>
      <c r="AN24" s="440"/>
      <c r="AO24" s="440"/>
      <c r="AP24" s="440"/>
      <c r="AQ24" s="440"/>
      <c r="AR24" s="440"/>
      <c r="AS24" s="440"/>
      <c r="AT24" s="440"/>
      <c r="AU24" s="440"/>
      <c r="AV24" s="440"/>
      <c r="AW24" s="440"/>
      <c r="AX24" s="440"/>
      <c r="AY24" s="440"/>
      <c r="AZ24" s="440"/>
      <c r="BA24" s="440"/>
      <c r="BB24" s="440"/>
      <c r="BC24" s="440"/>
      <c r="BD24" s="440"/>
      <c r="BE24" s="440"/>
      <c r="BF24" s="440"/>
      <c r="BG24" s="440"/>
      <c r="BH24" s="440"/>
      <c r="BI24" s="440"/>
      <c r="BJ24" s="440"/>
      <c r="BK24" s="440"/>
      <c r="BL24" s="440"/>
      <c r="BM24" s="440"/>
      <c r="BN24" s="440"/>
      <c r="BO24" s="440"/>
      <c r="BP24" s="440"/>
      <c r="BQ24" s="440"/>
      <c r="BR24" s="440"/>
      <c r="BS24" s="440"/>
      <c r="BT24" s="440"/>
      <c r="BU24" s="440"/>
      <c r="BV24" s="440"/>
      <c r="BW24" s="440"/>
      <c r="BX24" s="440"/>
    </row>
    <row r="25" spans="1:76" s="3" customFormat="1" x14ac:dyDescent="0.2">
      <c r="A25" s="121"/>
      <c r="B25" s="96"/>
      <c r="C25" s="96"/>
      <c r="D25" s="96"/>
      <c r="E25" s="90"/>
      <c r="F25" s="90"/>
      <c r="G25" s="90"/>
      <c r="H25" s="90"/>
      <c r="I25" s="90"/>
      <c r="J25" s="90"/>
      <c r="K25" s="90"/>
      <c r="L25" s="90"/>
      <c r="M25" s="90"/>
      <c r="N25" s="56"/>
      <c r="O25" s="102" t="s">
        <v>128</v>
      </c>
      <c r="P25" s="393">
        <f ca="1">U25*1.1</f>
        <v>29.260000000000005</v>
      </c>
      <c r="Q25" s="393"/>
      <c r="R25" s="393"/>
      <c r="S25" s="102" t="s">
        <v>127</v>
      </c>
      <c r="T25" s="10"/>
      <c r="U25" s="16">
        <f ca="1">SUM(U12:U17,U19:U21,U22)</f>
        <v>26.6</v>
      </c>
      <c r="V25" s="56"/>
      <c r="W25" s="2"/>
      <c r="X25" s="2"/>
      <c r="Y25" s="110" t="s">
        <v>129</v>
      </c>
      <c r="Z25" s="76">
        <f ca="1">SUM(Z12:Z17,Z19:Z21,Z22)</f>
        <v>1336</v>
      </c>
      <c r="AA25" s="56"/>
      <c r="AB25" s="91"/>
      <c r="AC25" s="440"/>
      <c r="AD25" s="440"/>
      <c r="AE25" s="440"/>
      <c r="AF25" s="440"/>
      <c r="AG25" s="440"/>
      <c r="AH25" s="440"/>
      <c r="AI25" s="440"/>
      <c r="AJ25" s="440"/>
      <c r="AK25" s="440"/>
      <c r="AL25" s="440"/>
      <c r="AM25" s="440"/>
      <c r="AN25" s="440"/>
      <c r="AO25" s="440"/>
      <c r="AP25" s="440"/>
      <c r="AQ25" s="440"/>
      <c r="AR25" s="440"/>
      <c r="AS25" s="440"/>
      <c r="AT25" s="440"/>
      <c r="AU25" s="440"/>
      <c r="AV25" s="440"/>
      <c r="AW25" s="440"/>
      <c r="AX25" s="440"/>
      <c r="AY25" s="440"/>
      <c r="AZ25" s="440"/>
      <c r="BA25" s="440"/>
      <c r="BB25" s="440"/>
      <c r="BC25" s="440"/>
      <c r="BD25" s="440"/>
      <c r="BE25" s="440"/>
      <c r="BF25" s="440"/>
      <c r="BG25" s="440"/>
      <c r="BH25" s="440"/>
      <c r="BI25" s="440"/>
      <c r="BJ25" s="440"/>
      <c r="BK25" s="440"/>
      <c r="BL25" s="440"/>
      <c r="BM25" s="440"/>
      <c r="BN25" s="440"/>
      <c r="BO25" s="440"/>
      <c r="BP25" s="440"/>
      <c r="BQ25" s="440"/>
      <c r="BR25" s="440"/>
      <c r="BS25" s="440"/>
      <c r="BT25" s="440"/>
      <c r="BU25" s="440"/>
      <c r="BV25" s="440"/>
      <c r="BW25" s="440"/>
      <c r="BX25" s="440"/>
    </row>
    <row r="26" spans="1:76" s="3" customFormat="1" x14ac:dyDescent="0.2">
      <c r="A26" s="394" t="s">
        <v>135</v>
      </c>
      <c r="B26" s="395"/>
      <c r="C26" s="395"/>
      <c r="D26" s="395"/>
      <c r="E26" s="395"/>
      <c r="F26" s="395"/>
      <c r="G26" s="395"/>
      <c r="H26" s="395"/>
      <c r="I26" s="90"/>
      <c r="J26" s="90"/>
      <c r="K26" s="90"/>
      <c r="L26" s="122"/>
      <c r="M26" s="90"/>
      <c r="N26" s="56"/>
      <c r="O26" s="56"/>
      <c r="P26" s="56"/>
      <c r="Q26" s="56"/>
      <c r="R26" s="56"/>
      <c r="S26" s="56"/>
      <c r="T26" s="10"/>
      <c r="U26" s="10"/>
      <c r="V26" s="56"/>
      <c r="W26" s="424">
        <v>0.2</v>
      </c>
      <c r="X26" s="425"/>
      <c r="Y26" s="110" t="s">
        <v>130</v>
      </c>
      <c r="Z26" s="112">
        <f ca="1">Z25*W26</f>
        <v>267.2</v>
      </c>
      <c r="AA26" s="56"/>
      <c r="AB26" s="91"/>
      <c r="AC26" s="440"/>
      <c r="AD26" s="440"/>
      <c r="AE26" s="440"/>
      <c r="AF26" s="440"/>
      <c r="AG26" s="440"/>
      <c r="AH26" s="440"/>
      <c r="AI26" s="440"/>
      <c r="AJ26" s="440"/>
      <c r="AK26" s="440"/>
      <c r="AL26" s="440"/>
      <c r="AM26" s="440"/>
      <c r="AN26" s="440"/>
      <c r="AO26" s="440"/>
      <c r="AP26" s="440"/>
      <c r="AQ26" s="440"/>
      <c r="AR26" s="440"/>
      <c r="AS26" s="440"/>
      <c r="AT26" s="440"/>
      <c r="AU26" s="440"/>
      <c r="AV26" s="440"/>
      <c r="AW26" s="440"/>
      <c r="AX26" s="440"/>
      <c r="AY26" s="440"/>
      <c r="AZ26" s="440"/>
      <c r="BA26" s="440"/>
      <c r="BB26" s="440"/>
      <c r="BC26" s="440"/>
      <c r="BD26" s="440"/>
      <c r="BE26" s="440"/>
      <c r="BF26" s="440"/>
      <c r="BG26" s="440"/>
      <c r="BH26" s="440"/>
      <c r="BI26" s="440"/>
      <c r="BJ26" s="440"/>
      <c r="BK26" s="440"/>
      <c r="BL26" s="440"/>
      <c r="BM26" s="440"/>
      <c r="BN26" s="440"/>
      <c r="BO26" s="440"/>
      <c r="BP26" s="440"/>
      <c r="BQ26" s="440"/>
      <c r="BR26" s="440"/>
      <c r="BS26" s="440"/>
      <c r="BT26" s="440"/>
      <c r="BU26" s="440"/>
      <c r="BV26" s="440"/>
      <c r="BW26" s="440"/>
      <c r="BX26" s="440"/>
    </row>
    <row r="27" spans="1:76" s="3" customFormat="1" x14ac:dyDescent="0.2">
      <c r="A27" s="394" t="s">
        <v>547</v>
      </c>
      <c r="B27" s="395"/>
      <c r="C27" s="395"/>
      <c r="D27" s="395"/>
      <c r="E27" s="395"/>
      <c r="F27" s="395"/>
      <c r="G27" s="395"/>
      <c r="H27" s="395"/>
      <c r="I27" s="90"/>
      <c r="J27" s="90"/>
      <c r="K27" s="90"/>
      <c r="L27" s="122"/>
      <c r="M27" s="90"/>
      <c r="N27" s="56"/>
      <c r="O27" s="390" t="s">
        <v>132</v>
      </c>
      <c r="P27" s="390"/>
      <c r="Q27" s="390"/>
      <c r="R27" s="391">
        <f ca="1">Z25/$K$4</f>
        <v>13.36</v>
      </c>
      <c r="S27" s="392"/>
      <c r="T27" s="10"/>
      <c r="U27" s="10"/>
      <c r="V27" s="56"/>
      <c r="W27" s="2"/>
      <c r="X27" s="2"/>
      <c r="Y27" s="110" t="s">
        <v>131</v>
      </c>
      <c r="Z27" s="113">
        <f ca="1">SUM(Z25:Z26)</f>
        <v>1603.2</v>
      </c>
      <c r="AA27" s="56"/>
      <c r="AB27" s="91"/>
      <c r="AC27" s="440"/>
      <c r="AD27" s="440"/>
      <c r="AE27" s="440"/>
      <c r="AF27" s="440"/>
      <c r="AG27" s="440"/>
      <c r="AH27" s="440"/>
      <c r="AI27" s="440"/>
      <c r="AJ27" s="440"/>
      <c r="AK27" s="440"/>
      <c r="AL27" s="440"/>
      <c r="AM27" s="440"/>
      <c r="AN27" s="440"/>
      <c r="AO27" s="440"/>
      <c r="AP27" s="440"/>
      <c r="AQ27" s="440"/>
      <c r="AR27" s="440"/>
      <c r="AS27" s="440"/>
      <c r="AT27" s="440"/>
      <c r="AU27" s="440"/>
      <c r="AV27" s="440"/>
      <c r="AW27" s="440"/>
      <c r="AX27" s="440"/>
      <c r="AY27" s="440"/>
      <c r="AZ27" s="440"/>
      <c r="BA27" s="440"/>
      <c r="BB27" s="440"/>
      <c r="BC27" s="440"/>
      <c r="BD27" s="440"/>
      <c r="BE27" s="440"/>
      <c r="BF27" s="440"/>
      <c r="BG27" s="440"/>
      <c r="BH27" s="440"/>
      <c r="BI27" s="440"/>
      <c r="BJ27" s="440"/>
      <c r="BK27" s="440"/>
      <c r="BL27" s="440"/>
      <c r="BM27" s="440"/>
      <c r="BN27" s="440"/>
      <c r="BO27" s="440"/>
      <c r="BP27" s="440"/>
      <c r="BQ27" s="440"/>
      <c r="BR27" s="440"/>
      <c r="BS27" s="440"/>
      <c r="BT27" s="440"/>
      <c r="BU27" s="440"/>
      <c r="BV27" s="440"/>
      <c r="BW27" s="440"/>
      <c r="BX27" s="440"/>
    </row>
    <row r="28" spans="1:76" s="3" customFormat="1" ht="13.5" thickBot="1" x14ac:dyDescent="0.25">
      <c r="A28" s="426" t="s">
        <v>134</v>
      </c>
      <c r="B28" s="427"/>
      <c r="C28" s="427"/>
      <c r="D28" s="427"/>
      <c r="E28" s="427"/>
      <c r="F28" s="427"/>
      <c r="G28" s="427"/>
      <c r="H28" s="427"/>
      <c r="I28" s="123"/>
      <c r="J28" s="123"/>
      <c r="K28" s="123"/>
      <c r="L28" s="124"/>
      <c r="M28" s="123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6"/>
      <c r="AC28" s="440"/>
      <c r="AD28" s="440"/>
      <c r="AE28" s="440"/>
      <c r="AF28" s="440"/>
      <c r="AG28" s="440"/>
      <c r="AH28" s="440"/>
      <c r="AI28" s="440"/>
      <c r="AJ28" s="440"/>
      <c r="AK28" s="440"/>
      <c r="AL28" s="440"/>
      <c r="AM28" s="440"/>
      <c r="AN28" s="440"/>
      <c r="AO28" s="440"/>
      <c r="AP28" s="440"/>
      <c r="AQ28" s="440"/>
      <c r="AR28" s="440"/>
      <c r="AS28" s="440"/>
      <c r="AT28" s="440"/>
      <c r="AU28" s="440"/>
      <c r="AV28" s="440"/>
      <c r="AW28" s="440"/>
      <c r="AX28" s="440"/>
      <c r="AY28" s="440"/>
      <c r="AZ28" s="440"/>
      <c r="BA28" s="440"/>
      <c r="BB28" s="440"/>
      <c r="BC28" s="440"/>
      <c r="BD28" s="440"/>
      <c r="BE28" s="440"/>
      <c r="BF28" s="440"/>
      <c r="BG28" s="440"/>
      <c r="BH28" s="440"/>
      <c r="BI28" s="440"/>
      <c r="BJ28" s="440"/>
      <c r="BK28" s="440"/>
      <c r="BL28" s="440"/>
      <c r="BM28" s="440"/>
      <c r="BN28" s="440"/>
      <c r="BO28" s="440"/>
      <c r="BP28" s="440"/>
      <c r="BQ28" s="440"/>
      <c r="BR28" s="440"/>
      <c r="BS28" s="440"/>
      <c r="BT28" s="440"/>
      <c r="BU28" s="440"/>
      <c r="BV28" s="440"/>
      <c r="BW28" s="440"/>
      <c r="BX28" s="440"/>
    </row>
    <row r="29" spans="1:76" s="3" customFormat="1" ht="36" thickTop="1" thickBot="1" x14ac:dyDescent="0.25">
      <c r="A29" s="440"/>
      <c r="B29" s="4" t="s">
        <v>543</v>
      </c>
      <c r="C29" s="441"/>
      <c r="D29" s="441"/>
      <c r="E29" s="357" t="s">
        <v>544</v>
      </c>
      <c r="F29" s="440"/>
      <c r="G29" s="440"/>
      <c r="H29" s="440"/>
      <c r="I29" s="440"/>
      <c r="J29" s="440"/>
      <c r="K29" s="440"/>
      <c r="L29" s="442"/>
      <c r="M29" s="440"/>
      <c r="N29" s="440"/>
      <c r="O29" s="440"/>
      <c r="P29" s="440"/>
      <c r="Q29" s="440"/>
      <c r="R29" s="440"/>
      <c r="S29" s="440"/>
      <c r="T29" s="440"/>
      <c r="U29" s="440"/>
      <c r="V29" s="440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440"/>
    </row>
    <row r="30" spans="1:76" s="3" customFormat="1" ht="19.5" thickTop="1" thickBot="1" x14ac:dyDescent="0.25">
      <c r="A30" s="396" t="s">
        <v>136</v>
      </c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8"/>
      <c r="AC30" s="440"/>
      <c r="AD30" s="440"/>
      <c r="AE30" s="440"/>
      <c r="AF30" s="440"/>
      <c r="AG30" s="440"/>
      <c r="AH30" s="440"/>
      <c r="AI30" s="440"/>
      <c r="AJ30" s="440"/>
      <c r="AK30" s="440"/>
      <c r="AL30" s="440"/>
      <c r="AM30" s="440"/>
      <c r="AN30" s="440"/>
      <c r="AO30" s="440"/>
      <c r="AP30" s="440"/>
      <c r="AQ30" s="440"/>
      <c r="AR30" s="440"/>
      <c r="AS30" s="440"/>
      <c r="AT30" s="440"/>
      <c r="AU30" s="440"/>
      <c r="AV30" s="440"/>
      <c r="AW30" s="440"/>
      <c r="AX30" s="440"/>
      <c r="AY30" s="440"/>
      <c r="AZ30" s="440"/>
      <c r="BA30" s="440"/>
      <c r="BB30" s="440"/>
      <c r="BC30" s="440"/>
      <c r="BD30" s="440"/>
      <c r="BE30" s="440"/>
      <c r="BF30" s="440"/>
      <c r="BG30" s="440"/>
      <c r="BH30" s="440"/>
      <c r="BI30" s="440"/>
      <c r="BJ30" s="440"/>
      <c r="BK30" s="440"/>
      <c r="BL30" s="440"/>
      <c r="BM30" s="440"/>
      <c r="BN30" s="440"/>
      <c r="BO30" s="440"/>
      <c r="BP30" s="440"/>
      <c r="BQ30" s="440"/>
      <c r="BR30" s="440"/>
      <c r="BS30" s="440"/>
      <c r="BT30" s="440"/>
      <c r="BU30" s="440"/>
      <c r="BV30" s="440"/>
      <c r="BW30" s="440"/>
      <c r="BX30" s="440"/>
    </row>
    <row r="31" spans="1:76" s="3" customFormat="1" ht="27" thickBot="1" x14ac:dyDescent="0.25">
      <c r="A31" s="402" t="s">
        <v>92</v>
      </c>
      <c r="B31" s="403"/>
      <c r="C31" s="89"/>
      <c r="D31" s="398" t="s">
        <v>116</v>
      </c>
      <c r="E31" s="399"/>
      <c r="F31" s="399"/>
      <c r="G31" s="399"/>
      <c r="H31" s="399"/>
      <c r="I31" s="399"/>
      <c r="J31" s="399"/>
      <c r="K31" s="399"/>
      <c r="L31" s="399"/>
      <c r="M31" s="399"/>
      <c r="N31" s="40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1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440"/>
      <c r="AN31" s="440"/>
      <c r="AO31" s="440"/>
      <c r="AP31" s="440"/>
      <c r="AQ31" s="440"/>
      <c r="AR31" s="440"/>
      <c r="AS31" s="440"/>
      <c r="AT31" s="440"/>
      <c r="AU31" s="440"/>
      <c r="AV31" s="440"/>
      <c r="AW31" s="440"/>
      <c r="AX31" s="440"/>
      <c r="AY31" s="440"/>
      <c r="AZ31" s="440"/>
      <c r="BA31" s="440"/>
      <c r="BB31" s="440"/>
      <c r="BC31" s="440"/>
      <c r="BD31" s="440"/>
      <c r="BE31" s="440"/>
      <c r="BF31" s="440"/>
      <c r="BG31" s="440"/>
      <c r="BH31" s="440"/>
      <c r="BI31" s="440"/>
      <c r="BJ31" s="440"/>
      <c r="BK31" s="440"/>
      <c r="BL31" s="440"/>
      <c r="BM31" s="440"/>
      <c r="BN31" s="440"/>
      <c r="BO31" s="440"/>
      <c r="BP31" s="440"/>
      <c r="BQ31" s="440"/>
      <c r="BR31" s="440"/>
      <c r="BS31" s="440"/>
      <c r="BT31" s="440"/>
      <c r="BU31" s="440"/>
      <c r="BV31" s="440"/>
      <c r="BW31" s="440"/>
      <c r="BX31" s="440"/>
    </row>
    <row r="32" spans="1:76" s="3" customFormat="1" ht="18.75" thickBot="1" x14ac:dyDescent="0.25">
      <c r="A32" s="402" t="s">
        <v>94</v>
      </c>
      <c r="B32" s="403"/>
      <c r="C32" s="89"/>
      <c r="D32" s="401" t="s">
        <v>8</v>
      </c>
      <c r="E32" s="401"/>
      <c r="F32" s="401"/>
      <c r="G32" s="401"/>
      <c r="H32" s="401"/>
      <c r="I32" s="401"/>
      <c r="J32" s="401"/>
      <c r="K32" s="401"/>
      <c r="L32" s="92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1"/>
      <c r="AC32" s="440"/>
      <c r="AD32" s="440"/>
      <c r="AE32" s="440"/>
      <c r="AF32" s="440"/>
      <c r="AG32" s="440"/>
      <c r="AH32" s="440"/>
      <c r="AI32" s="440"/>
      <c r="AJ32" s="440"/>
      <c r="AK32" s="440"/>
      <c r="AL32" s="440"/>
      <c r="AM32" s="440"/>
      <c r="AN32" s="440"/>
      <c r="AO32" s="440"/>
      <c r="AP32" s="440"/>
      <c r="AQ32" s="440"/>
      <c r="AR32" s="440"/>
      <c r="AS32" s="440"/>
      <c r="AT32" s="440"/>
      <c r="AU32" s="440"/>
      <c r="AV32" s="440"/>
      <c r="AW32" s="440"/>
      <c r="AX32" s="440"/>
      <c r="AY32" s="440"/>
      <c r="AZ32" s="440"/>
      <c r="BA32" s="440"/>
      <c r="BB32" s="440"/>
      <c r="BC32" s="440"/>
      <c r="BD32" s="440"/>
      <c r="BE32" s="440"/>
      <c r="BF32" s="440"/>
      <c r="BG32" s="440"/>
      <c r="BH32" s="440"/>
      <c r="BI32" s="440"/>
      <c r="BJ32" s="440"/>
      <c r="BK32" s="440"/>
      <c r="BL32" s="440"/>
      <c r="BM32" s="440"/>
      <c r="BN32" s="440"/>
      <c r="BO32" s="440"/>
      <c r="BP32" s="440"/>
      <c r="BQ32" s="440"/>
      <c r="BR32" s="440"/>
      <c r="BS32" s="440"/>
      <c r="BT32" s="440"/>
      <c r="BU32" s="440"/>
      <c r="BV32" s="440"/>
      <c r="BW32" s="440"/>
      <c r="BX32" s="440"/>
    </row>
    <row r="33" spans="1:76" s="3" customFormat="1" ht="18.75" thickBot="1" x14ac:dyDescent="0.25">
      <c r="A33" s="402" t="s">
        <v>93</v>
      </c>
      <c r="B33" s="403"/>
      <c r="C33" s="403"/>
      <c r="D33" s="403"/>
      <c r="E33" s="403"/>
      <c r="F33" s="403"/>
      <c r="G33" s="90"/>
      <c r="H33" s="90"/>
      <c r="I33" s="90"/>
      <c r="J33" s="90"/>
      <c r="K33" s="417">
        <v>100</v>
      </c>
      <c r="L33" s="418"/>
      <c r="M33" s="418"/>
      <c r="N33" s="41" t="s">
        <v>7</v>
      </c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1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</row>
    <row r="34" spans="1:76" s="84" customFormat="1" ht="18" x14ac:dyDescent="0.2">
      <c r="A34" s="127"/>
      <c r="B34" s="128"/>
      <c r="C34" s="128"/>
      <c r="D34" s="128"/>
      <c r="E34" s="128"/>
      <c r="F34" s="128"/>
      <c r="G34" s="90"/>
      <c r="H34" s="90"/>
      <c r="I34" s="90"/>
      <c r="J34" s="90"/>
      <c r="K34" s="154"/>
      <c r="L34" s="154"/>
      <c r="M34" s="154"/>
      <c r="N34" s="85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1"/>
      <c r="AC34" s="440"/>
      <c r="AD34" s="440"/>
      <c r="AE34" s="440"/>
      <c r="AF34" s="440"/>
      <c r="AG34" s="440"/>
      <c r="AH34" s="440"/>
      <c r="AI34" s="440"/>
      <c r="AJ34" s="440"/>
      <c r="AK34" s="440"/>
      <c r="AL34" s="440"/>
      <c r="AM34" s="440"/>
      <c r="AN34" s="440"/>
      <c r="AO34" s="440"/>
      <c r="AP34" s="440"/>
      <c r="AQ34" s="440"/>
      <c r="AR34" s="440"/>
      <c r="AS34" s="440"/>
      <c r="AT34" s="440"/>
      <c r="AU34" s="440"/>
      <c r="AV34" s="440"/>
      <c r="AW34" s="440"/>
      <c r="AX34" s="440"/>
      <c r="AY34" s="440"/>
      <c r="AZ34" s="440"/>
      <c r="BA34" s="440"/>
      <c r="BB34" s="440"/>
      <c r="BC34" s="440"/>
      <c r="BD34" s="440"/>
      <c r="BE34" s="440"/>
      <c r="BF34" s="440"/>
      <c r="BG34" s="440"/>
      <c r="BH34" s="440"/>
      <c r="BI34" s="440"/>
      <c r="BJ34" s="440"/>
      <c r="BK34" s="440"/>
      <c r="BL34" s="440"/>
      <c r="BM34" s="440"/>
      <c r="BN34" s="440"/>
      <c r="BO34" s="440"/>
      <c r="BP34" s="440"/>
      <c r="BQ34" s="440"/>
      <c r="BR34" s="440"/>
      <c r="BS34" s="440"/>
      <c r="BT34" s="440"/>
      <c r="BU34" s="440"/>
      <c r="BV34" s="440"/>
      <c r="BW34" s="440"/>
      <c r="BX34" s="440"/>
    </row>
    <row r="35" spans="1:76" s="84" customFormat="1" ht="18" x14ac:dyDescent="0.2">
      <c r="A35" s="127"/>
      <c r="B35" s="128"/>
      <c r="C35" s="128"/>
      <c r="D35" s="128"/>
      <c r="E35" s="128"/>
      <c r="F35" s="128"/>
      <c r="G35" s="90"/>
      <c r="H35" s="90"/>
      <c r="I35" s="90"/>
      <c r="J35" s="90"/>
      <c r="K35" s="154"/>
      <c r="L35" s="154"/>
      <c r="M35" s="154"/>
      <c r="N35" s="85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1"/>
      <c r="AC35" s="440"/>
      <c r="AD35" s="440"/>
      <c r="AE35" s="440"/>
      <c r="AF35" s="440"/>
      <c r="AG35" s="440"/>
      <c r="AH35" s="440"/>
      <c r="AI35" s="440"/>
      <c r="AJ35" s="440"/>
      <c r="AK35" s="440"/>
      <c r="AL35" s="440"/>
      <c r="AM35" s="440"/>
      <c r="AN35" s="440"/>
      <c r="AO35" s="440"/>
      <c r="AP35" s="440"/>
      <c r="AQ35" s="440"/>
      <c r="AR35" s="440"/>
      <c r="AS35" s="440"/>
      <c r="AT35" s="440"/>
      <c r="AU35" s="440"/>
      <c r="AV35" s="440"/>
      <c r="AW35" s="440"/>
      <c r="AX35" s="440"/>
      <c r="AY35" s="440"/>
      <c r="AZ35" s="440"/>
      <c r="BA35" s="440"/>
      <c r="BB35" s="440"/>
      <c r="BC35" s="440"/>
      <c r="BD35" s="440"/>
      <c r="BE35" s="440"/>
      <c r="BF35" s="440"/>
      <c r="BG35" s="440"/>
      <c r="BH35" s="440"/>
      <c r="BI35" s="440"/>
      <c r="BJ35" s="440"/>
      <c r="BK35" s="440"/>
      <c r="BL35" s="440"/>
      <c r="BM35" s="440"/>
      <c r="BN35" s="440"/>
      <c r="BO35" s="440"/>
      <c r="BP35" s="440"/>
      <c r="BQ35" s="440"/>
      <c r="BR35" s="440"/>
      <c r="BS35" s="440"/>
      <c r="BT35" s="440"/>
      <c r="BU35" s="440"/>
      <c r="BV35" s="440"/>
      <c r="BW35" s="440"/>
      <c r="BX35" s="440"/>
    </row>
    <row r="36" spans="1:76" s="84" customFormat="1" ht="18" x14ac:dyDescent="0.2">
      <c r="A36" s="127"/>
      <c r="B36" s="128"/>
      <c r="C36" s="128"/>
      <c r="D36" s="128"/>
      <c r="E36" s="128"/>
      <c r="F36" s="128"/>
      <c r="G36" s="90"/>
      <c r="H36" s="90"/>
      <c r="I36" s="90"/>
      <c r="J36" s="90"/>
      <c r="K36" s="154"/>
      <c r="L36" s="154"/>
      <c r="M36" s="154"/>
      <c r="N36" s="85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1"/>
      <c r="AC36" s="440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  <c r="AS36" s="440"/>
      <c r="AT36" s="440"/>
      <c r="AU36" s="440"/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0"/>
      <c r="BJ36" s="440"/>
      <c r="BK36" s="440"/>
      <c r="BL36" s="440"/>
      <c r="BM36" s="440"/>
      <c r="BN36" s="440"/>
      <c r="BO36" s="440"/>
      <c r="BP36" s="440"/>
      <c r="BQ36" s="440"/>
      <c r="BR36" s="440"/>
      <c r="BS36" s="440"/>
      <c r="BT36" s="440"/>
      <c r="BU36" s="440"/>
      <c r="BV36" s="440"/>
      <c r="BW36" s="440"/>
      <c r="BX36" s="440"/>
    </row>
    <row r="37" spans="1:76" s="3" customFormat="1" x14ac:dyDescent="0.2">
      <c r="A37" s="95"/>
      <c r="B37" s="96"/>
      <c r="C37" s="96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1"/>
      <c r="AC37" s="440"/>
      <c r="AD37" s="440"/>
      <c r="AE37" s="440"/>
      <c r="AF37" s="440"/>
      <c r="AG37" s="440"/>
      <c r="AH37" s="440"/>
      <c r="AI37" s="440"/>
      <c r="AJ37" s="440"/>
      <c r="AK37" s="440"/>
      <c r="AL37" s="440"/>
      <c r="AM37" s="440"/>
      <c r="AN37" s="440"/>
      <c r="AO37" s="440"/>
      <c r="AP37" s="440"/>
      <c r="AQ37" s="440"/>
      <c r="AR37" s="440"/>
      <c r="AS37" s="440"/>
      <c r="AT37" s="440"/>
      <c r="AU37" s="440"/>
      <c r="AV37" s="440"/>
      <c r="AW37" s="440"/>
      <c r="AX37" s="440"/>
      <c r="AY37" s="440"/>
      <c r="AZ37" s="440"/>
      <c r="BA37" s="440"/>
      <c r="BB37" s="440"/>
      <c r="BC37" s="440"/>
      <c r="BD37" s="440"/>
      <c r="BE37" s="440"/>
      <c r="BF37" s="440"/>
      <c r="BG37" s="440"/>
      <c r="BH37" s="440"/>
      <c r="BI37" s="440"/>
      <c r="BJ37" s="440"/>
      <c r="BK37" s="440"/>
      <c r="BL37" s="440"/>
      <c r="BM37" s="440"/>
      <c r="BN37" s="440"/>
      <c r="BO37" s="440"/>
      <c r="BP37" s="440"/>
      <c r="BQ37" s="440"/>
      <c r="BR37" s="440"/>
      <c r="BS37" s="440"/>
      <c r="BT37" s="440"/>
      <c r="BU37" s="440"/>
      <c r="BV37" s="440"/>
      <c r="BW37" s="440"/>
      <c r="BX37" s="440"/>
    </row>
    <row r="38" spans="1:76" s="3" customFormat="1" ht="13.5" thickBot="1" x14ac:dyDescent="0.25">
      <c r="A38" s="97"/>
      <c r="B38" s="98"/>
      <c r="C38" s="98"/>
      <c r="D38" s="98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91"/>
      <c r="AC38" s="440"/>
      <c r="AD38" s="440"/>
      <c r="AE38" s="440"/>
      <c r="AF38" s="440"/>
      <c r="AG38" s="440"/>
      <c r="AH38" s="440"/>
      <c r="AI38" s="440"/>
      <c r="AJ38" s="440"/>
      <c r="AK38" s="440"/>
      <c r="AL38" s="440"/>
      <c r="AM38" s="440"/>
      <c r="AN38" s="440"/>
      <c r="AO38" s="440"/>
      <c r="AP38" s="440"/>
      <c r="AQ38" s="440"/>
      <c r="AR38" s="440"/>
      <c r="AS38" s="440"/>
      <c r="AT38" s="440"/>
      <c r="AU38" s="440"/>
      <c r="AV38" s="440"/>
      <c r="AW38" s="440"/>
      <c r="AX38" s="440"/>
      <c r="AY38" s="440"/>
      <c r="AZ38" s="440"/>
      <c r="BA38" s="440"/>
      <c r="BB38" s="440"/>
      <c r="BC38" s="440"/>
      <c r="BD38" s="440"/>
      <c r="BE38" s="440"/>
      <c r="BF38" s="440"/>
      <c r="BG38" s="440"/>
      <c r="BH38" s="440"/>
      <c r="BI38" s="440"/>
      <c r="BJ38" s="440"/>
      <c r="BK38" s="440"/>
      <c r="BL38" s="440"/>
      <c r="BM38" s="440"/>
      <c r="BN38" s="440"/>
      <c r="BO38" s="440"/>
      <c r="BP38" s="440"/>
      <c r="BQ38" s="440"/>
      <c r="BR38" s="440"/>
      <c r="BS38" s="440"/>
      <c r="BT38" s="440"/>
      <c r="BU38" s="440"/>
      <c r="BV38" s="440"/>
      <c r="BW38" s="440"/>
      <c r="BX38" s="440"/>
    </row>
    <row r="39" spans="1:76" s="3" customFormat="1" ht="13.5" thickBot="1" x14ac:dyDescent="0.25">
      <c r="A39" s="97"/>
      <c r="B39" s="65"/>
      <c r="C39" s="65"/>
      <c r="D39" s="65"/>
      <c r="E39" s="414" t="s">
        <v>98</v>
      </c>
      <c r="F39" s="415"/>
      <c r="G39" s="415"/>
      <c r="H39" s="415"/>
      <c r="I39" s="415"/>
      <c r="J39" s="415"/>
      <c r="K39" s="415"/>
      <c r="L39" s="415"/>
      <c r="M39" s="416"/>
      <c r="N39" s="56"/>
      <c r="O39" s="414" t="s">
        <v>122</v>
      </c>
      <c r="P39" s="415"/>
      <c r="Q39" s="415"/>
      <c r="R39" s="415"/>
      <c r="S39" s="416"/>
      <c r="T39" s="10"/>
      <c r="U39" s="10"/>
      <c r="V39" s="56"/>
      <c r="W39" s="414" t="s">
        <v>123</v>
      </c>
      <c r="X39" s="415"/>
      <c r="Y39" s="415"/>
      <c r="Z39" s="416"/>
      <c r="AA39" s="56"/>
      <c r="AB39" s="91"/>
      <c r="AC39" s="440"/>
      <c r="AD39" s="440"/>
      <c r="AE39" s="440"/>
      <c r="AF39" s="440"/>
      <c r="AG39" s="440"/>
      <c r="AH39" s="440"/>
      <c r="AI39" s="440"/>
      <c r="AJ39" s="440"/>
      <c r="AK39" s="440"/>
      <c r="AL39" s="440"/>
      <c r="AM39" s="440"/>
      <c r="AN39" s="440"/>
      <c r="AO39" s="440"/>
      <c r="AP39" s="440"/>
      <c r="AQ39" s="440"/>
      <c r="AR39" s="440"/>
      <c r="AS39" s="440"/>
      <c r="AT39" s="440"/>
      <c r="AU39" s="440"/>
      <c r="AV39" s="440"/>
      <c r="AW39" s="440"/>
      <c r="AX39" s="440"/>
      <c r="AY39" s="440"/>
      <c r="AZ39" s="440"/>
      <c r="BA39" s="440"/>
      <c r="BB39" s="440"/>
      <c r="BC39" s="440"/>
      <c r="BD39" s="440"/>
      <c r="BE39" s="440"/>
      <c r="BF39" s="440"/>
      <c r="BG39" s="440"/>
      <c r="BH39" s="440"/>
      <c r="BI39" s="440"/>
      <c r="BJ39" s="440"/>
      <c r="BK39" s="440"/>
      <c r="BL39" s="440"/>
      <c r="BM39" s="440"/>
      <c r="BN39" s="440"/>
      <c r="BO39" s="440"/>
      <c r="BP39" s="440"/>
      <c r="BQ39" s="440"/>
      <c r="BR39" s="440"/>
      <c r="BS39" s="440"/>
      <c r="BT39" s="440"/>
      <c r="BU39" s="440"/>
      <c r="BV39" s="440"/>
      <c r="BW39" s="440"/>
      <c r="BX39" s="440"/>
    </row>
    <row r="40" spans="1:76" s="3" customFormat="1" ht="13.5" thickBot="1" x14ac:dyDescent="0.25">
      <c r="A40" s="97"/>
      <c r="B40" s="65"/>
      <c r="C40" s="65"/>
      <c r="D40" s="65"/>
      <c r="E40" s="419" t="s">
        <v>99</v>
      </c>
      <c r="F40" s="420"/>
      <c r="G40" s="420"/>
      <c r="H40" s="420"/>
      <c r="I40" s="420"/>
      <c r="J40" s="420"/>
      <c r="K40" s="421"/>
      <c r="L40" s="422" t="s">
        <v>100</v>
      </c>
      <c r="M40" s="423"/>
      <c r="N40" s="56"/>
      <c r="O40" s="62" t="s">
        <v>120</v>
      </c>
      <c r="P40" s="414" t="s">
        <v>121</v>
      </c>
      <c r="Q40" s="415"/>
      <c r="R40" s="415"/>
      <c r="S40" s="416"/>
      <c r="T40" s="10"/>
      <c r="U40" s="10"/>
      <c r="V40" s="56"/>
      <c r="W40" s="66" t="s">
        <v>125</v>
      </c>
      <c r="X40" s="414" t="s">
        <v>124</v>
      </c>
      <c r="Y40" s="416"/>
      <c r="Z40" s="66" t="s">
        <v>126</v>
      </c>
      <c r="AA40" s="56"/>
      <c r="AB40" s="91"/>
      <c r="AC40" s="440"/>
      <c r="AD40" s="440"/>
      <c r="AE40" s="440"/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  <c r="BV40" s="440"/>
      <c r="BW40" s="440"/>
      <c r="BX40" s="440"/>
    </row>
    <row r="41" spans="1:76" s="3" customFormat="1" ht="13.5" thickBot="1" x14ac:dyDescent="0.25">
      <c r="A41" s="97"/>
      <c r="B41" s="98" t="s">
        <v>109</v>
      </c>
      <c r="C41" s="98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91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40"/>
      <c r="AQ41" s="440"/>
      <c r="AR41" s="440"/>
      <c r="AS41" s="440"/>
      <c r="AT41" s="440"/>
      <c r="AU41" s="440"/>
      <c r="AV41" s="440"/>
      <c r="AW41" s="440"/>
      <c r="AX41" s="440"/>
      <c r="AY41" s="440"/>
      <c r="AZ41" s="440"/>
      <c r="BA41" s="440"/>
      <c r="BB41" s="440"/>
      <c r="BC41" s="440"/>
      <c r="BD41" s="440"/>
      <c r="BE41" s="440"/>
      <c r="BF41" s="440"/>
      <c r="BG41" s="440"/>
      <c r="BH41" s="440"/>
      <c r="BI41" s="440"/>
      <c r="BJ41" s="440"/>
      <c r="BK41" s="440"/>
      <c r="BL41" s="440"/>
      <c r="BM41" s="440"/>
      <c r="BN41" s="440"/>
      <c r="BO41" s="440"/>
      <c r="BP41" s="440"/>
      <c r="BQ41" s="440"/>
      <c r="BR41" s="440"/>
      <c r="BS41" s="440"/>
      <c r="BT41" s="440"/>
      <c r="BU41" s="440"/>
      <c r="BV41" s="440"/>
      <c r="BW41" s="440"/>
      <c r="BX41" s="440"/>
    </row>
    <row r="42" spans="1:76" s="3" customFormat="1" ht="20.100000000000001" customHeight="1" x14ac:dyDescent="0.2">
      <c r="A42" s="97"/>
      <c r="B42" s="99" t="s">
        <v>118</v>
      </c>
      <c r="C42" s="99"/>
      <c r="D42" s="100"/>
      <c r="E42" s="5">
        <v>16</v>
      </c>
      <c r="F42" s="22" t="s">
        <v>106</v>
      </c>
      <c r="G42" s="6">
        <v>26</v>
      </c>
      <c r="H42" s="6" t="s">
        <v>7</v>
      </c>
      <c r="I42" s="24" t="s">
        <v>108</v>
      </c>
      <c r="J42" s="6">
        <v>1</v>
      </c>
      <c r="K42" s="6" t="s">
        <v>5</v>
      </c>
      <c r="L42" s="35">
        <f>IF(Coul_Sospiri!B21,K33/E42*J42,0)</f>
        <v>0</v>
      </c>
      <c r="M42" s="36" t="s">
        <v>5</v>
      </c>
      <c r="N42" s="56"/>
      <c r="O42" s="430" t="str">
        <f>IF(P42,Coul_Sospiri!$U$2,"")</f>
        <v/>
      </c>
      <c r="P42" s="18">
        <f>ROUNDDOWN(L42/R42,0)</f>
        <v>0</v>
      </c>
      <c r="Q42" s="15" t="s">
        <v>107</v>
      </c>
      <c r="R42" s="28">
        <v>5</v>
      </c>
      <c r="S42" s="14" t="s">
        <v>5</v>
      </c>
      <c r="T42" s="54">
        <f>P42*R42</f>
        <v>0</v>
      </c>
      <c r="U42" s="16">
        <f t="shared" ref="U42:U47" si="6">P42*R42</f>
        <v>0</v>
      </c>
      <c r="V42" s="56"/>
      <c r="W42" s="67">
        <f>IF(P42,Coul_Sospiri!$Z$2,0)</f>
        <v>0</v>
      </c>
      <c r="X42" s="80"/>
      <c r="Y42" s="68">
        <f>P42*W42*X42</f>
        <v>0</v>
      </c>
      <c r="Z42" s="69">
        <f>P42*W42-Y42</f>
        <v>0</v>
      </c>
      <c r="AA42" s="56"/>
      <c r="AB42" s="91"/>
      <c r="AC42" s="440"/>
      <c r="AD42" s="440"/>
      <c r="AE42" s="440"/>
      <c r="AF42" s="440"/>
      <c r="AG42" s="440"/>
      <c r="AH42" s="440"/>
      <c r="AI42" s="440"/>
      <c r="AJ42" s="440"/>
      <c r="AK42" s="440"/>
      <c r="AL42" s="440"/>
      <c r="AM42" s="440"/>
      <c r="AN42" s="440"/>
      <c r="AO42" s="440"/>
      <c r="AP42" s="440"/>
      <c r="AQ42" s="440"/>
      <c r="AR42" s="440"/>
      <c r="AS42" s="440"/>
      <c r="AT42" s="440"/>
      <c r="AU42" s="440"/>
      <c r="AV42" s="440"/>
      <c r="AW42" s="440"/>
      <c r="AX42" s="440"/>
      <c r="AY42" s="440"/>
      <c r="AZ42" s="440"/>
      <c r="BA42" s="440"/>
      <c r="BB42" s="440"/>
      <c r="BC42" s="440"/>
      <c r="BD42" s="440"/>
      <c r="BE42" s="440"/>
      <c r="BF42" s="440"/>
      <c r="BG42" s="440"/>
      <c r="BH42" s="440"/>
      <c r="BI42" s="440"/>
      <c r="BJ42" s="440"/>
      <c r="BK42" s="440"/>
      <c r="BL42" s="440"/>
      <c r="BM42" s="440"/>
      <c r="BN42" s="440"/>
      <c r="BO42" s="440"/>
      <c r="BP42" s="440"/>
      <c r="BQ42" s="440"/>
      <c r="BR42" s="440"/>
      <c r="BS42" s="440"/>
      <c r="BT42" s="440"/>
      <c r="BU42" s="440"/>
      <c r="BV42" s="440"/>
      <c r="BW42" s="440"/>
      <c r="BX42" s="440"/>
    </row>
    <row r="43" spans="1:76" s="3" customFormat="1" ht="20.100000000000001" customHeight="1" thickBot="1" x14ac:dyDescent="0.25">
      <c r="A43" s="97"/>
      <c r="B43" s="78"/>
      <c r="C43" s="78"/>
      <c r="D43" s="78"/>
      <c r="E43" s="43"/>
      <c r="F43" s="44"/>
      <c r="G43" s="45"/>
      <c r="H43" s="45"/>
      <c r="I43" s="46"/>
      <c r="J43" s="45"/>
      <c r="K43" s="45"/>
      <c r="L43" s="48"/>
      <c r="M43" s="49"/>
      <c r="N43" s="56"/>
      <c r="O43" s="431" t="str">
        <f>IF(P43,Coul_Sospiri!$U$3,"")</f>
        <v/>
      </c>
      <c r="P43" s="50">
        <f>ROUNDUP(T43/R43,0)</f>
        <v>0</v>
      </c>
      <c r="Q43" s="51" t="s">
        <v>107</v>
      </c>
      <c r="R43" s="52">
        <v>0.8</v>
      </c>
      <c r="S43" s="19" t="s">
        <v>5</v>
      </c>
      <c r="T43" s="54">
        <f>L42-T42</f>
        <v>0</v>
      </c>
      <c r="U43" s="16">
        <f t="shared" si="6"/>
        <v>0</v>
      </c>
      <c r="V43" s="56"/>
      <c r="W43" s="70">
        <f>IF(P43,Coul_Sospiri!$Z$3,0)</f>
        <v>0</v>
      </c>
      <c r="X43" s="83"/>
      <c r="Y43" s="64">
        <f>P43*W43*X43</f>
        <v>0</v>
      </c>
      <c r="Z43" s="71">
        <f t="shared" ref="Z43:Z47" si="7">P43*W43-Y43</f>
        <v>0</v>
      </c>
      <c r="AA43" s="56"/>
      <c r="AB43" s="91"/>
      <c r="AC43" s="440"/>
      <c r="AD43" s="440"/>
      <c r="AE43" s="440"/>
      <c r="AF43" s="440"/>
      <c r="AG43" s="440"/>
      <c r="AH43" s="440"/>
      <c r="AI43" s="440"/>
      <c r="AJ43" s="440"/>
      <c r="AK43" s="440"/>
      <c r="AL43" s="440"/>
      <c r="AM43" s="440"/>
      <c r="AN43" s="440"/>
      <c r="AO43" s="440"/>
      <c r="AP43" s="440"/>
      <c r="AQ43" s="440"/>
      <c r="AR43" s="440"/>
      <c r="AS43" s="440"/>
      <c r="AT43" s="440"/>
      <c r="AU43" s="440"/>
      <c r="AV43" s="440"/>
      <c r="AW43" s="440"/>
      <c r="AX43" s="440"/>
      <c r="AY43" s="440"/>
      <c r="AZ43" s="440"/>
      <c r="BA43" s="440"/>
      <c r="BB43" s="440"/>
      <c r="BC43" s="440"/>
      <c r="BD43" s="440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40"/>
      <c r="BX43" s="440"/>
    </row>
    <row r="44" spans="1:76" s="3" customFormat="1" ht="20.100000000000001" customHeight="1" x14ac:dyDescent="0.2">
      <c r="A44" s="97"/>
      <c r="B44" s="65" t="s">
        <v>95</v>
      </c>
      <c r="C44" s="65"/>
      <c r="D44" s="65"/>
      <c r="E44" s="57">
        <v>1</v>
      </c>
      <c r="F44" s="58" t="s">
        <v>107</v>
      </c>
      <c r="G44" s="59">
        <v>2.5</v>
      </c>
      <c r="H44" s="59" t="s">
        <v>5</v>
      </c>
      <c r="I44" s="58" t="s">
        <v>108</v>
      </c>
      <c r="J44" s="59">
        <v>25</v>
      </c>
      <c r="K44" s="59" t="s">
        <v>7</v>
      </c>
      <c r="L44" s="61">
        <f>$K$33*(G44/J44)</f>
        <v>10</v>
      </c>
      <c r="M44" s="60" t="s">
        <v>5</v>
      </c>
      <c r="N44" s="56"/>
      <c r="O44" s="432" t="str">
        <f>IF(P44,Coul_Sospiri!$U$4,"")</f>
        <v/>
      </c>
      <c r="P44" s="54">
        <f>ROUNDDOWN(L44/R44,0)</f>
        <v>0</v>
      </c>
      <c r="Q44" s="79" t="s">
        <v>107</v>
      </c>
      <c r="R44" s="16">
        <v>15</v>
      </c>
      <c r="S44" s="11" t="s">
        <v>5</v>
      </c>
      <c r="T44" s="54">
        <f>P44*R44</f>
        <v>0</v>
      </c>
      <c r="U44" s="16">
        <f t="shared" si="6"/>
        <v>0</v>
      </c>
      <c r="V44" s="56"/>
      <c r="W44" s="75">
        <f>IF(P44,Coul_Sospiri!$Z$4,0)</f>
        <v>0</v>
      </c>
      <c r="X44" s="81"/>
      <c r="Y44" s="76">
        <f t="shared" ref="Y44:Y47" si="8">P44*W44*X44</f>
        <v>0</v>
      </c>
      <c r="Z44" s="77">
        <f t="shared" si="7"/>
        <v>0</v>
      </c>
      <c r="AA44" s="56"/>
      <c r="AB44" s="91"/>
      <c r="AC44" s="440"/>
      <c r="AD44" s="440"/>
      <c r="AE44" s="440"/>
      <c r="AF44" s="440"/>
      <c r="AG44" s="440"/>
      <c r="AH44" s="440"/>
      <c r="AI44" s="440"/>
      <c r="AJ44" s="440"/>
      <c r="AK44" s="440"/>
      <c r="AL44" s="440"/>
      <c r="AM44" s="440"/>
      <c r="AN44" s="440"/>
      <c r="AO44" s="440"/>
      <c r="AP44" s="440"/>
      <c r="AQ44" s="440"/>
      <c r="AR44" s="440"/>
      <c r="AS44" s="440"/>
      <c r="AT44" s="440"/>
      <c r="AU44" s="440"/>
      <c r="AV44" s="440"/>
      <c r="AW44" s="440"/>
      <c r="AX44" s="440"/>
      <c r="AY44" s="440"/>
      <c r="AZ44" s="440"/>
      <c r="BA44" s="440"/>
      <c r="BB44" s="440"/>
      <c r="BC44" s="440"/>
      <c r="BD44" s="440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40"/>
      <c r="BX44" s="440"/>
    </row>
    <row r="45" spans="1:76" s="3" customFormat="1" ht="20.100000000000001" customHeight="1" x14ac:dyDescent="0.2">
      <c r="A45" s="97"/>
      <c r="B45" s="65"/>
      <c r="C45" s="65"/>
      <c r="D45" s="65"/>
      <c r="E45" s="8"/>
      <c r="F45" s="23"/>
      <c r="G45" s="9"/>
      <c r="H45" s="9"/>
      <c r="I45" s="23"/>
      <c r="J45" s="9"/>
      <c r="K45" s="9"/>
      <c r="L45" s="42"/>
      <c r="M45" s="38"/>
      <c r="N45" s="56"/>
      <c r="O45" s="433" t="str">
        <f>IF(P45,Coul_Sospiri!$U$5,"")</f>
        <v>DECO 5L</v>
      </c>
      <c r="P45" s="10">
        <f>ROUNDDOWN(T45/R45,0)</f>
        <v>2</v>
      </c>
      <c r="Q45" s="79" t="s">
        <v>107</v>
      </c>
      <c r="R45" s="16">
        <v>5</v>
      </c>
      <c r="S45" s="11" t="s">
        <v>5</v>
      </c>
      <c r="T45" s="54">
        <f>L44-T44</f>
        <v>10</v>
      </c>
      <c r="U45" s="16">
        <f t="shared" si="6"/>
        <v>10</v>
      </c>
      <c r="V45" s="56"/>
      <c r="W45" s="75">
        <f>IF(P45,Coul_Sospiri!$Z$5,0)</f>
        <v>122</v>
      </c>
      <c r="X45" s="81"/>
      <c r="Y45" s="76">
        <f t="shared" si="8"/>
        <v>0</v>
      </c>
      <c r="Z45" s="77">
        <f t="shared" si="7"/>
        <v>244</v>
      </c>
      <c r="AA45" s="56"/>
      <c r="AB45" s="91"/>
      <c r="AC45" s="440"/>
      <c r="AD45" s="440"/>
      <c r="AE45" s="440"/>
      <c r="AF45" s="440"/>
      <c r="AG45" s="440"/>
      <c r="AH45" s="440"/>
      <c r="AI45" s="440"/>
      <c r="AJ45" s="440"/>
      <c r="AK45" s="440"/>
      <c r="AL45" s="440"/>
      <c r="AM45" s="440"/>
      <c r="AN45" s="440"/>
      <c r="AO45" s="440"/>
      <c r="AP45" s="440"/>
      <c r="AQ45" s="440"/>
      <c r="AR45" s="440"/>
      <c r="AS45" s="440"/>
      <c r="AT45" s="440"/>
      <c r="AU45" s="440"/>
      <c r="AV45" s="440"/>
      <c r="AW45" s="440"/>
      <c r="AX45" s="440"/>
      <c r="AY45" s="440"/>
      <c r="AZ45" s="440"/>
      <c r="BA45" s="440"/>
      <c r="BB45" s="440"/>
      <c r="BC45" s="440"/>
      <c r="BD45" s="440"/>
      <c r="BE45" s="440"/>
      <c r="BF45" s="440"/>
      <c r="BG45" s="440"/>
      <c r="BH45" s="440"/>
      <c r="BI45" s="440"/>
      <c r="BJ45" s="440"/>
      <c r="BK45" s="440"/>
      <c r="BL45" s="440"/>
      <c r="BM45" s="440"/>
      <c r="BN45" s="440"/>
      <c r="BO45" s="440"/>
      <c r="BP45" s="440"/>
      <c r="BQ45" s="440"/>
      <c r="BR45" s="440"/>
      <c r="BS45" s="440"/>
      <c r="BT45" s="440"/>
      <c r="BU45" s="440"/>
      <c r="BV45" s="440"/>
      <c r="BW45" s="440"/>
      <c r="BX45" s="440"/>
    </row>
    <row r="46" spans="1:76" s="3" customFormat="1" ht="20.100000000000001" customHeight="1" x14ac:dyDescent="0.2">
      <c r="A46" s="97"/>
      <c r="B46" s="65"/>
      <c r="C46" s="65"/>
      <c r="D46" s="65"/>
      <c r="E46" s="8"/>
      <c r="F46" s="23"/>
      <c r="G46" s="9"/>
      <c r="H46" s="9"/>
      <c r="I46" s="23"/>
      <c r="J46" s="9"/>
      <c r="K46" s="9"/>
      <c r="L46" s="42"/>
      <c r="M46" s="38"/>
      <c r="N46" s="56"/>
      <c r="O46" s="433" t="str">
        <f>IF(P46,Coul_Sospiri!$U$6,"")</f>
        <v/>
      </c>
      <c r="P46" s="10">
        <f>ROUNDDOWN(T46/R46,0)</f>
        <v>0</v>
      </c>
      <c r="Q46" s="79" t="s">
        <v>107</v>
      </c>
      <c r="R46" s="16">
        <v>2.5</v>
      </c>
      <c r="S46" s="11" t="s">
        <v>5</v>
      </c>
      <c r="T46" s="54">
        <f>L44-((P45*R45)+T44)</f>
        <v>0</v>
      </c>
      <c r="U46" s="16">
        <f t="shared" si="6"/>
        <v>0</v>
      </c>
      <c r="V46" s="56"/>
      <c r="W46" s="75">
        <f>IF(P46,Coul_Sospiri!$Z$6,0)</f>
        <v>0</v>
      </c>
      <c r="X46" s="81"/>
      <c r="Y46" s="76">
        <f t="shared" si="8"/>
        <v>0</v>
      </c>
      <c r="Z46" s="77">
        <f t="shared" si="7"/>
        <v>0</v>
      </c>
      <c r="AA46" s="56"/>
      <c r="AB46" s="91"/>
      <c r="AC46" s="440"/>
      <c r="AD46" s="440"/>
      <c r="AE46" s="440"/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40"/>
      <c r="AQ46" s="440"/>
      <c r="AR46" s="440"/>
      <c r="AS46" s="440"/>
      <c r="AT46" s="440"/>
      <c r="AU46" s="440"/>
      <c r="AV46" s="440"/>
      <c r="AW46" s="440"/>
      <c r="AX46" s="440"/>
      <c r="AY46" s="440"/>
      <c r="AZ46" s="440"/>
      <c r="BA46" s="440"/>
      <c r="BB46" s="440"/>
      <c r="BC46" s="440"/>
      <c r="BD46" s="440"/>
      <c r="BE46" s="440"/>
      <c r="BF46" s="440"/>
      <c r="BG46" s="440"/>
      <c r="BH46" s="440"/>
      <c r="BI46" s="440"/>
      <c r="BJ46" s="440"/>
      <c r="BK46" s="440"/>
      <c r="BL46" s="440"/>
      <c r="BM46" s="440"/>
      <c r="BN46" s="440"/>
      <c r="BO46" s="440"/>
      <c r="BP46" s="440"/>
      <c r="BQ46" s="440"/>
      <c r="BR46" s="440"/>
      <c r="BS46" s="440"/>
      <c r="BT46" s="440"/>
      <c r="BU46" s="440"/>
      <c r="BV46" s="440"/>
      <c r="BW46" s="440"/>
      <c r="BX46" s="440"/>
    </row>
    <row r="47" spans="1:76" s="3" customFormat="1" ht="20.100000000000001" customHeight="1" thickBot="1" x14ac:dyDescent="0.25">
      <c r="A47" s="97"/>
      <c r="B47" s="65"/>
      <c r="C47" s="65"/>
      <c r="D47" s="65"/>
      <c r="E47" s="20"/>
      <c r="F47" s="25"/>
      <c r="G47" s="21"/>
      <c r="H47" s="21"/>
      <c r="I47" s="25"/>
      <c r="J47" s="21"/>
      <c r="K47" s="21"/>
      <c r="L47" s="39"/>
      <c r="M47" s="37"/>
      <c r="N47" s="56"/>
      <c r="O47" s="434" t="str">
        <f>IF(P47,Coul_Sospiri!$U$7,"")</f>
        <v/>
      </c>
      <c r="P47" s="12">
        <f>ROUNDUP(T47/R47,0)</f>
        <v>0</v>
      </c>
      <c r="Q47" s="26" t="s">
        <v>107</v>
      </c>
      <c r="R47" s="17">
        <v>1.25</v>
      </c>
      <c r="S47" s="13" t="s">
        <v>5</v>
      </c>
      <c r="T47" s="10">
        <f>L44-((P45*R45)+(P46*R46)+T44)</f>
        <v>0</v>
      </c>
      <c r="U47" s="16">
        <f t="shared" si="6"/>
        <v>0</v>
      </c>
      <c r="V47" s="56"/>
      <c r="W47" s="72">
        <f>IF(P47,Coul_Sospiri!$Z$7,0)</f>
        <v>0</v>
      </c>
      <c r="X47" s="82"/>
      <c r="Y47" s="73">
        <f t="shared" si="8"/>
        <v>0</v>
      </c>
      <c r="Z47" s="74">
        <f t="shared" si="7"/>
        <v>0</v>
      </c>
      <c r="AA47" s="56"/>
      <c r="AB47" s="91"/>
      <c r="AC47" s="440"/>
      <c r="AD47" s="440"/>
      <c r="AE47" s="440"/>
      <c r="AF47" s="440"/>
      <c r="AG47" s="440"/>
      <c r="AH47" s="440"/>
      <c r="AI47" s="440"/>
      <c r="AJ47" s="440"/>
      <c r="AK47" s="440"/>
      <c r="AL47" s="440"/>
      <c r="AM47" s="440"/>
      <c r="AN47" s="440"/>
      <c r="AO47" s="440"/>
      <c r="AP47" s="440"/>
      <c r="AQ47" s="440"/>
      <c r="AR47" s="440"/>
      <c r="AS47" s="440"/>
      <c r="AT47" s="440"/>
      <c r="AU47" s="440"/>
      <c r="AV47" s="440"/>
      <c r="AW47" s="440"/>
      <c r="AX47" s="440"/>
      <c r="AY47" s="440"/>
      <c r="AZ47" s="440"/>
      <c r="BA47" s="440"/>
      <c r="BB47" s="440"/>
      <c r="BC47" s="440"/>
      <c r="BD47" s="440"/>
      <c r="BE47" s="440"/>
      <c r="BF47" s="440"/>
      <c r="BG47" s="440"/>
      <c r="BH47" s="440"/>
      <c r="BI47" s="440"/>
      <c r="BJ47" s="440"/>
      <c r="BK47" s="440"/>
      <c r="BL47" s="440"/>
      <c r="BM47" s="440"/>
      <c r="BN47" s="440"/>
      <c r="BO47" s="440"/>
      <c r="BP47" s="440"/>
      <c r="BQ47" s="440"/>
      <c r="BR47" s="440"/>
      <c r="BS47" s="440"/>
      <c r="BT47" s="440"/>
      <c r="BU47" s="440"/>
      <c r="BV47" s="440"/>
      <c r="BW47" s="440"/>
      <c r="BX47" s="440"/>
    </row>
    <row r="48" spans="1:76" s="3" customFormat="1" ht="13.5" thickBot="1" x14ac:dyDescent="0.25">
      <c r="A48" s="97"/>
      <c r="B48" s="98" t="s">
        <v>110</v>
      </c>
      <c r="C48" s="98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435"/>
      <c r="P48" s="56"/>
      <c r="Q48" s="56"/>
      <c r="R48" s="56"/>
      <c r="S48" s="56"/>
      <c r="T48" s="56"/>
      <c r="U48" s="56"/>
      <c r="V48" s="56"/>
      <c r="W48" s="10"/>
      <c r="X48" s="10"/>
      <c r="Y48" s="10"/>
      <c r="Z48" s="10"/>
      <c r="AA48" s="56"/>
      <c r="AB48" s="91"/>
      <c r="AC48" s="440"/>
      <c r="AD48" s="440"/>
      <c r="AE48" s="440"/>
      <c r="AF48" s="440"/>
      <c r="AG48" s="440"/>
      <c r="AH48" s="440"/>
      <c r="AI48" s="440"/>
      <c r="AJ48" s="440"/>
      <c r="AK48" s="440"/>
      <c r="AL48" s="440"/>
      <c r="AM48" s="440"/>
      <c r="AN48" s="440"/>
      <c r="AO48" s="440"/>
      <c r="AP48" s="440"/>
      <c r="AQ48" s="440"/>
      <c r="AR48" s="440"/>
      <c r="AS48" s="440"/>
      <c r="AT48" s="440"/>
      <c r="AU48" s="440"/>
      <c r="AV48" s="440"/>
      <c r="AW48" s="440"/>
      <c r="AX48" s="440"/>
      <c r="AY48" s="440"/>
      <c r="AZ48" s="440"/>
      <c r="BA48" s="440"/>
      <c r="BB48" s="440"/>
      <c r="BC48" s="440"/>
      <c r="BD48" s="440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40"/>
      <c r="BX48" s="440"/>
    </row>
    <row r="49" spans="1:76" s="3" customFormat="1" ht="20.100000000000001" customHeight="1" x14ac:dyDescent="0.2">
      <c r="A49" s="97"/>
      <c r="B49" s="120" t="str">
        <f>Coul_Sospiri!M15</f>
        <v>SOSPIRI ARGENT 250</v>
      </c>
      <c r="C49" s="65"/>
      <c r="D49" s="65"/>
      <c r="E49" s="5">
        <v>1</v>
      </c>
      <c r="F49" s="22" t="s">
        <v>107</v>
      </c>
      <c r="G49" s="6">
        <v>2.5</v>
      </c>
      <c r="H49" s="6" t="s">
        <v>5</v>
      </c>
      <c r="I49" s="22" t="s">
        <v>108</v>
      </c>
      <c r="J49" s="6">
        <v>25</v>
      </c>
      <c r="K49" s="7" t="s">
        <v>7</v>
      </c>
      <c r="L49" s="40">
        <f>$K$33*(G49/J49)</f>
        <v>10</v>
      </c>
      <c r="M49" s="36" t="s">
        <v>5</v>
      </c>
      <c r="N49" s="56"/>
      <c r="O49" s="430" t="str">
        <f>IF(P49,Coul_Sospiri!$U$12,"")</f>
        <v>SOS SIL 2,50</v>
      </c>
      <c r="P49" s="18">
        <f>ROUNDDOWN(L49/R49,0)</f>
        <v>4</v>
      </c>
      <c r="Q49" s="15" t="s">
        <v>107</v>
      </c>
      <c r="R49" s="28">
        <v>2.5</v>
      </c>
      <c r="S49" s="14" t="s">
        <v>5</v>
      </c>
      <c r="T49" s="54">
        <f>P49*R49</f>
        <v>10</v>
      </c>
      <c r="U49" s="16">
        <f>P49*R49</f>
        <v>10</v>
      </c>
      <c r="V49" s="56"/>
      <c r="W49" s="67">
        <f>IF(P49,Coul_Sospiri!$S$15,0)</f>
        <v>142</v>
      </c>
      <c r="X49" s="80"/>
      <c r="Y49" s="68">
        <f t="shared" ref="Y49:Y50" si="9">P49*W49*X49</f>
        <v>0</v>
      </c>
      <c r="Z49" s="69">
        <f t="shared" ref="Z49:Z50" si="10">P49*W49-Y49</f>
        <v>568</v>
      </c>
      <c r="AA49" s="56"/>
      <c r="AB49" s="91"/>
      <c r="AC49" s="440"/>
      <c r="AD49" s="440"/>
      <c r="AE49" s="440"/>
      <c r="AF49" s="440"/>
      <c r="AG49" s="440"/>
      <c r="AH49" s="440"/>
      <c r="AI49" s="440"/>
      <c r="AJ49" s="440"/>
      <c r="AK49" s="440"/>
      <c r="AL49" s="440"/>
      <c r="AM49" s="440"/>
      <c r="AN49" s="440"/>
      <c r="AO49" s="440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/>
      <c r="AZ49" s="440"/>
      <c r="BA49" s="440"/>
      <c r="BB49" s="440"/>
      <c r="BC49" s="440"/>
      <c r="BD49" s="440"/>
      <c r="BE49" s="440"/>
      <c r="BF49" s="440"/>
      <c r="BG49" s="440"/>
      <c r="BH49" s="440"/>
      <c r="BI49" s="440"/>
      <c r="BJ49" s="440"/>
      <c r="BK49" s="440"/>
      <c r="BL49" s="440"/>
      <c r="BM49" s="440"/>
      <c r="BN49" s="440"/>
      <c r="BO49" s="440"/>
      <c r="BP49" s="440"/>
      <c r="BQ49" s="440"/>
      <c r="BR49" s="440"/>
      <c r="BS49" s="440"/>
      <c r="BT49" s="440"/>
      <c r="BU49" s="440"/>
      <c r="BV49" s="440"/>
      <c r="BW49" s="440"/>
      <c r="BX49" s="440"/>
    </row>
    <row r="50" spans="1:76" s="3" customFormat="1" ht="20.100000000000001" customHeight="1" thickBot="1" x14ac:dyDescent="0.25">
      <c r="A50" s="97"/>
      <c r="B50" s="120"/>
      <c r="C50" s="65"/>
      <c r="D50" s="65"/>
      <c r="E50" s="43"/>
      <c r="F50" s="44"/>
      <c r="G50" s="45"/>
      <c r="H50" s="45"/>
      <c r="I50" s="44"/>
      <c r="J50" s="45"/>
      <c r="K50" s="47"/>
      <c r="L50" s="53"/>
      <c r="M50" s="49"/>
      <c r="N50" s="56"/>
      <c r="O50" s="431" t="str">
        <f>IF(P50,Coul_Sospiri!$U$13,"")</f>
        <v/>
      </c>
      <c r="P50" s="50">
        <f>ROUNDUP(T50/R50,0)</f>
        <v>0</v>
      </c>
      <c r="Q50" s="51" t="s">
        <v>107</v>
      </c>
      <c r="R50" s="52">
        <v>1.25</v>
      </c>
      <c r="S50" s="19" t="s">
        <v>5</v>
      </c>
      <c r="T50" s="54">
        <f>L49-T49</f>
        <v>0</v>
      </c>
      <c r="U50" s="16">
        <f>P50*R50</f>
        <v>0</v>
      </c>
      <c r="V50" s="56"/>
      <c r="W50" s="70">
        <f>IF(P50,Coul_Sospiri!$S$16,0)</f>
        <v>0</v>
      </c>
      <c r="X50" s="83"/>
      <c r="Y50" s="64">
        <f t="shared" si="9"/>
        <v>0</v>
      </c>
      <c r="Z50" s="71">
        <f t="shared" si="10"/>
        <v>0</v>
      </c>
      <c r="AA50" s="56"/>
      <c r="AB50" s="91"/>
      <c r="AC50" s="440"/>
      <c r="AD50" s="440"/>
      <c r="AE50" s="440"/>
      <c r="AF50" s="440"/>
      <c r="AG50" s="440"/>
      <c r="AH50" s="440"/>
      <c r="AI50" s="440"/>
      <c r="AJ50" s="440"/>
      <c r="AK50" s="440"/>
      <c r="AL50" s="440"/>
      <c r="AM50" s="440"/>
      <c r="AN50" s="440"/>
      <c r="AO50" s="440"/>
      <c r="AP50" s="440"/>
      <c r="AQ50" s="440"/>
      <c r="AR50" s="440"/>
      <c r="AS50" s="440"/>
      <c r="AT50" s="440"/>
      <c r="AU50" s="440"/>
      <c r="AV50" s="440"/>
      <c r="AW50" s="440"/>
      <c r="AX50" s="440"/>
      <c r="AY50" s="440"/>
      <c r="AZ50" s="440"/>
      <c r="BA50" s="440"/>
      <c r="BB50" s="440"/>
      <c r="BC50" s="440"/>
      <c r="BD50" s="440"/>
      <c r="BE50" s="440"/>
      <c r="BF50" s="440"/>
      <c r="BG50" s="440"/>
      <c r="BH50" s="440"/>
      <c r="BI50" s="440"/>
      <c r="BJ50" s="440"/>
      <c r="BK50" s="440"/>
      <c r="BL50" s="440"/>
      <c r="BM50" s="440"/>
      <c r="BN50" s="440"/>
      <c r="BO50" s="440"/>
      <c r="BP50" s="440"/>
      <c r="BQ50" s="440"/>
      <c r="BR50" s="440"/>
      <c r="BS50" s="440"/>
      <c r="BT50" s="440"/>
      <c r="BU50" s="440"/>
      <c r="BV50" s="440"/>
      <c r="BW50" s="440"/>
      <c r="BX50" s="440"/>
    </row>
    <row r="51" spans="1:76" s="3" customFormat="1" ht="20.100000000000001" customHeight="1" x14ac:dyDescent="0.2">
      <c r="A51" s="97"/>
      <c r="B51" s="78" t="s">
        <v>117</v>
      </c>
      <c r="C51" s="65"/>
      <c r="D51" s="65"/>
      <c r="E51" s="147">
        <v>2</v>
      </c>
      <c r="F51" s="58" t="s">
        <v>107</v>
      </c>
      <c r="G51" s="136">
        <v>33</v>
      </c>
      <c r="H51" s="59" t="s">
        <v>6</v>
      </c>
      <c r="I51" s="58" t="s">
        <v>108</v>
      </c>
      <c r="J51" s="137">
        <v>2.5</v>
      </c>
      <c r="K51" s="148" t="s">
        <v>5</v>
      </c>
      <c r="L51" s="138">
        <f>L49/J51*E51*G51</f>
        <v>264</v>
      </c>
      <c r="M51" s="60" t="s">
        <v>6</v>
      </c>
      <c r="N51" s="56"/>
      <c r="O51" s="432" t="str">
        <f>IF(P51,Coul_Sospiri!$AC$101,"")</f>
        <v/>
      </c>
      <c r="P51" s="139">
        <f>ROUNDDOWN(L51/R51,0)</f>
        <v>0</v>
      </c>
      <c r="Q51" s="140" t="s">
        <v>107</v>
      </c>
      <c r="R51" s="141">
        <v>300</v>
      </c>
      <c r="S51" s="142" t="s">
        <v>6</v>
      </c>
      <c r="T51" s="54">
        <f>P51*R51</f>
        <v>0</v>
      </c>
      <c r="U51" s="16">
        <f>P51*R51</f>
        <v>0</v>
      </c>
      <c r="V51" s="56"/>
      <c r="W51" s="143">
        <f>IF(P51,Coul_Sospiri!$AG$101,0)</f>
        <v>0</v>
      </c>
      <c r="X51" s="144"/>
      <c r="Y51" s="145">
        <f t="shared" ref="Y51" si="11">P51*W51*X51</f>
        <v>0</v>
      </c>
      <c r="Z51" s="146">
        <f t="shared" ref="Z51" si="12">P51*W51-Y51</f>
        <v>0</v>
      </c>
      <c r="AA51" s="56"/>
      <c r="AB51" s="91"/>
      <c r="AC51" s="440"/>
      <c r="AD51" s="440"/>
      <c r="AE51" s="440"/>
      <c r="AF51" s="440"/>
      <c r="AG51" s="440"/>
      <c r="AH51" s="440"/>
      <c r="AI51" s="440"/>
      <c r="AJ51" s="440"/>
      <c r="AK51" s="440"/>
      <c r="AL51" s="440"/>
      <c r="AM51" s="440"/>
      <c r="AN51" s="440"/>
      <c r="AO51" s="440"/>
      <c r="AP51" s="440"/>
      <c r="AQ51" s="440"/>
      <c r="AR51" s="440"/>
      <c r="AS51" s="440"/>
      <c r="AT51" s="440"/>
      <c r="AU51" s="440"/>
      <c r="AV51" s="440"/>
      <c r="AW51" s="440"/>
      <c r="AX51" s="440"/>
      <c r="AY51" s="440"/>
      <c r="AZ51" s="440"/>
      <c r="BA51" s="440"/>
      <c r="BB51" s="440"/>
      <c r="BC51" s="440"/>
      <c r="BD51" s="440"/>
      <c r="BE51" s="440"/>
      <c r="BF51" s="440"/>
      <c r="BG51" s="440"/>
      <c r="BH51" s="440"/>
      <c r="BI51" s="440"/>
      <c r="BJ51" s="440"/>
      <c r="BK51" s="440"/>
      <c r="BL51" s="440"/>
      <c r="BM51" s="440"/>
      <c r="BN51" s="440"/>
      <c r="BO51" s="440"/>
      <c r="BP51" s="440"/>
      <c r="BQ51" s="440"/>
      <c r="BR51" s="440"/>
      <c r="BS51" s="440"/>
      <c r="BT51" s="440"/>
      <c r="BU51" s="440"/>
      <c r="BV51" s="440"/>
      <c r="BW51" s="440"/>
      <c r="BX51" s="440"/>
    </row>
    <row r="52" spans="1:76" s="3" customFormat="1" ht="20.100000000000001" customHeight="1" thickBot="1" x14ac:dyDescent="0.25">
      <c r="A52" s="97"/>
      <c r="B52" s="78"/>
      <c r="C52" s="65"/>
      <c r="D52" s="65"/>
      <c r="E52" s="30"/>
      <c r="F52" s="25"/>
      <c r="G52" s="33"/>
      <c r="H52" s="21"/>
      <c r="I52" s="25"/>
      <c r="J52" s="29"/>
      <c r="K52" s="21"/>
      <c r="L52" s="39"/>
      <c r="M52" s="37"/>
      <c r="N52" s="56"/>
      <c r="O52" s="434" t="str">
        <f>IF(P52,Coul_Sospiri!$AC$20,"")</f>
        <v>Class_33-70-66</v>
      </c>
      <c r="P52" s="12">
        <f>ROUNDUP(T52/R52,0)</f>
        <v>8</v>
      </c>
      <c r="Q52" s="26" t="s">
        <v>107</v>
      </c>
      <c r="R52" s="55">
        <v>33</v>
      </c>
      <c r="S52" s="13" t="s">
        <v>6</v>
      </c>
      <c r="T52" s="54">
        <f>L51-T51</f>
        <v>264</v>
      </c>
      <c r="U52" s="16">
        <f t="shared" ref="U52" si="13">P52*R52</f>
        <v>264</v>
      </c>
      <c r="V52" s="56"/>
      <c r="W52" s="135">
        <f>IF(P52,Coul_Sospiri!$AG$20,0)</f>
        <v>17.54</v>
      </c>
      <c r="X52" s="82"/>
      <c r="Y52" s="73">
        <f t="shared" ref="Y52" si="14">P52*W52*X52</f>
        <v>0</v>
      </c>
      <c r="Z52" s="74">
        <f t="shared" ref="Z52" si="15">P52*W52-Y52</f>
        <v>140.32</v>
      </c>
      <c r="AA52" s="56"/>
      <c r="AB52" s="91"/>
      <c r="AC52" s="440"/>
      <c r="AD52" s="440"/>
      <c r="AE52" s="440"/>
      <c r="AF52" s="440"/>
      <c r="AG52" s="440"/>
      <c r="AH52" s="440"/>
      <c r="AI52" s="440"/>
      <c r="AJ52" s="440"/>
      <c r="AK52" s="440"/>
      <c r="AL52" s="440"/>
      <c r="AM52" s="440"/>
      <c r="AN52" s="440"/>
      <c r="AO52" s="440"/>
      <c r="AP52" s="440"/>
      <c r="AQ52" s="440"/>
      <c r="AR52" s="440"/>
      <c r="AS52" s="440"/>
      <c r="AT52" s="440"/>
      <c r="AU52" s="440"/>
      <c r="AV52" s="440"/>
      <c r="AW52" s="440"/>
      <c r="AX52" s="440"/>
      <c r="AY52" s="440"/>
      <c r="AZ52" s="440"/>
      <c r="BA52" s="440"/>
      <c r="BB52" s="440"/>
      <c r="BC52" s="440"/>
      <c r="BD52" s="440"/>
      <c r="BE52" s="440"/>
      <c r="BF52" s="440"/>
      <c r="BG52" s="440"/>
      <c r="BH52" s="440"/>
      <c r="BI52" s="440"/>
      <c r="BJ52" s="440"/>
      <c r="BK52" s="440"/>
      <c r="BL52" s="440"/>
      <c r="BM52" s="440"/>
      <c r="BN52" s="440"/>
      <c r="BO52" s="440"/>
      <c r="BP52" s="440"/>
      <c r="BQ52" s="440"/>
      <c r="BR52" s="440"/>
      <c r="BS52" s="440"/>
      <c r="BT52" s="440"/>
      <c r="BU52" s="440"/>
      <c r="BV52" s="440"/>
      <c r="BW52" s="440"/>
      <c r="BX52" s="440"/>
    </row>
    <row r="53" spans="1:76" x14ac:dyDescent="0.2">
      <c r="A53" s="101"/>
      <c r="B53" s="105"/>
      <c r="C53" s="105"/>
      <c r="D53" s="105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4"/>
      <c r="AC53" s="443"/>
      <c r="AD53" s="443"/>
      <c r="AE53" s="443"/>
      <c r="AF53" s="443"/>
      <c r="AG53" s="443"/>
      <c r="AH53" s="443"/>
      <c r="AI53" s="443"/>
      <c r="AJ53" s="443"/>
      <c r="AK53" s="443"/>
      <c r="AL53" s="443"/>
      <c r="AM53" s="443"/>
      <c r="AN53" s="443"/>
      <c r="AO53" s="443"/>
      <c r="AP53" s="443"/>
      <c r="AQ53" s="443"/>
      <c r="AR53" s="443"/>
      <c r="AS53" s="443"/>
      <c r="AT53" s="443"/>
      <c r="AU53" s="443"/>
      <c r="AV53" s="443"/>
      <c r="AW53" s="443"/>
      <c r="AX53" s="443"/>
      <c r="AY53" s="443"/>
      <c r="AZ53" s="443"/>
      <c r="BA53" s="443"/>
      <c r="BB53" s="443"/>
      <c r="BC53" s="443"/>
      <c r="BD53" s="443"/>
      <c r="BE53" s="443"/>
      <c r="BF53" s="443"/>
      <c r="BG53" s="443"/>
      <c r="BH53" s="443"/>
      <c r="BI53" s="443"/>
      <c r="BJ53" s="443"/>
      <c r="BK53" s="443"/>
      <c r="BL53" s="443"/>
      <c r="BM53" s="443"/>
      <c r="BN53" s="443"/>
      <c r="BO53" s="443"/>
      <c r="BP53" s="443"/>
      <c r="BQ53" s="443"/>
      <c r="BR53" s="443"/>
      <c r="BS53" s="443"/>
      <c r="BT53" s="443"/>
      <c r="BU53" s="443"/>
      <c r="BV53" s="443"/>
      <c r="BW53" s="443"/>
      <c r="BX53" s="443"/>
    </row>
    <row r="54" spans="1:76" x14ac:dyDescent="0.2">
      <c r="A54" s="106"/>
      <c r="B54" s="107"/>
      <c r="C54" s="107"/>
      <c r="D54" s="107"/>
      <c r="E54" s="108"/>
      <c r="F54" s="108"/>
      <c r="G54" s="108"/>
      <c r="H54" s="108"/>
      <c r="I54" s="108"/>
      <c r="J54" s="108"/>
      <c r="K54" s="108"/>
      <c r="L54" s="108"/>
      <c r="M54" s="108"/>
      <c r="N54" s="103"/>
      <c r="O54" s="102" t="s">
        <v>128</v>
      </c>
      <c r="P54" s="393">
        <f>U54*1.1</f>
        <v>22</v>
      </c>
      <c r="Q54" s="393"/>
      <c r="R54" s="393"/>
      <c r="S54" s="102" t="s">
        <v>127</v>
      </c>
      <c r="T54" s="2"/>
      <c r="U54" s="109">
        <f>SUM(U42:U47,U49:U50,U51)</f>
        <v>20</v>
      </c>
      <c r="V54" s="103"/>
      <c r="W54" s="2"/>
      <c r="X54" s="2"/>
      <c r="Y54" s="110" t="s">
        <v>129</v>
      </c>
      <c r="Z54" s="111">
        <f>SUM(Z42:Z47,Z49:Z50,Z51)</f>
        <v>812</v>
      </c>
      <c r="AA54" s="103"/>
      <c r="AB54" s="104"/>
      <c r="AC54" s="443"/>
      <c r="AD54" s="443"/>
      <c r="AE54" s="443"/>
      <c r="AF54" s="443"/>
      <c r="AG54" s="443"/>
      <c r="AH54" s="443"/>
      <c r="AI54" s="443"/>
      <c r="AJ54" s="443"/>
      <c r="AK54" s="443"/>
      <c r="AL54" s="443"/>
      <c r="AM54" s="443"/>
      <c r="AN54" s="443"/>
      <c r="AO54" s="443"/>
      <c r="AP54" s="443"/>
      <c r="AQ54" s="443"/>
      <c r="AR54" s="443"/>
      <c r="AS54" s="443"/>
      <c r="AT54" s="443"/>
      <c r="AU54" s="443"/>
      <c r="AV54" s="443"/>
      <c r="AW54" s="443"/>
      <c r="AX54" s="443"/>
      <c r="AY54" s="443"/>
      <c r="AZ54" s="443"/>
      <c r="BA54" s="443"/>
      <c r="BB54" s="443"/>
      <c r="BC54" s="443"/>
      <c r="BD54" s="443"/>
      <c r="BE54" s="443"/>
      <c r="BF54" s="443"/>
      <c r="BG54" s="443"/>
      <c r="BH54" s="443"/>
      <c r="BI54" s="443"/>
      <c r="BJ54" s="443"/>
      <c r="BK54" s="443"/>
      <c r="BL54" s="443"/>
      <c r="BM54" s="443"/>
      <c r="BN54" s="443"/>
      <c r="BO54" s="443"/>
      <c r="BP54" s="443"/>
      <c r="BQ54" s="443"/>
      <c r="BR54" s="443"/>
      <c r="BS54" s="443"/>
      <c r="BT54" s="443"/>
      <c r="BU54" s="443"/>
      <c r="BV54" s="443"/>
      <c r="BW54" s="443"/>
      <c r="BX54" s="443"/>
    </row>
    <row r="55" spans="1:76" x14ac:dyDescent="0.2">
      <c r="A55" s="394" t="s">
        <v>135</v>
      </c>
      <c r="B55" s="395"/>
      <c r="C55" s="395"/>
      <c r="D55" s="395"/>
      <c r="E55" s="395"/>
      <c r="F55" s="395"/>
      <c r="G55" s="395"/>
      <c r="H55" s="395"/>
      <c r="I55" s="108"/>
      <c r="J55" s="108"/>
      <c r="K55" s="108"/>
      <c r="L55" s="108"/>
      <c r="M55" s="108"/>
      <c r="N55" s="103"/>
      <c r="O55" s="105"/>
      <c r="P55" s="129"/>
      <c r="Q55" s="129"/>
      <c r="R55" s="129"/>
      <c r="S55" s="105"/>
      <c r="T55" s="2"/>
      <c r="U55" s="109"/>
      <c r="V55" s="103"/>
      <c r="W55" s="424">
        <v>0.2</v>
      </c>
      <c r="X55" s="425"/>
      <c r="Y55" s="110" t="s">
        <v>130</v>
      </c>
      <c r="Z55" s="112">
        <f>Z54*W55</f>
        <v>162.4</v>
      </c>
      <c r="AA55" s="103"/>
      <c r="AB55" s="104"/>
      <c r="AC55" s="443"/>
      <c r="AD55" s="443"/>
      <c r="AE55" s="443"/>
      <c r="AF55" s="443"/>
      <c r="AG55" s="443"/>
      <c r="AH55" s="443"/>
      <c r="AI55" s="443"/>
      <c r="AJ55" s="443"/>
      <c r="AK55" s="443"/>
      <c r="AL55" s="443"/>
      <c r="AM55" s="443"/>
      <c r="AN55" s="443"/>
      <c r="AO55" s="443"/>
      <c r="AP55" s="443"/>
      <c r="AQ55" s="443"/>
      <c r="AR55" s="443"/>
      <c r="AS55" s="443"/>
      <c r="AT55" s="443"/>
      <c r="AU55" s="443"/>
      <c r="AV55" s="443"/>
      <c r="AW55" s="443"/>
      <c r="AX55" s="443"/>
      <c r="AY55" s="443"/>
      <c r="AZ55" s="443"/>
      <c r="BA55" s="443"/>
      <c r="BB55" s="443"/>
      <c r="BC55" s="443"/>
      <c r="BD55" s="443"/>
      <c r="BE55" s="443"/>
      <c r="BF55" s="443"/>
      <c r="BG55" s="443"/>
      <c r="BH55" s="443"/>
      <c r="BI55" s="443"/>
      <c r="BJ55" s="443"/>
      <c r="BK55" s="443"/>
      <c r="BL55" s="443"/>
      <c r="BM55" s="443"/>
      <c r="BN55" s="443"/>
      <c r="BO55" s="443"/>
      <c r="BP55" s="443"/>
      <c r="BQ55" s="443"/>
      <c r="BR55" s="443"/>
      <c r="BS55" s="443"/>
      <c r="BT55" s="443"/>
      <c r="BU55" s="443"/>
      <c r="BV55" s="443"/>
      <c r="BW55" s="443"/>
      <c r="BX55" s="443"/>
    </row>
    <row r="56" spans="1:76" x14ac:dyDescent="0.2">
      <c r="A56" s="394" t="s">
        <v>134</v>
      </c>
      <c r="B56" s="395"/>
      <c r="C56" s="395"/>
      <c r="D56" s="395"/>
      <c r="E56" s="395"/>
      <c r="F56" s="395"/>
      <c r="G56" s="395"/>
      <c r="H56" s="395"/>
      <c r="I56" s="108"/>
      <c r="J56" s="108"/>
      <c r="K56" s="108"/>
      <c r="L56" s="108"/>
      <c r="M56" s="108"/>
      <c r="N56" s="103"/>
      <c r="O56" s="390" t="s">
        <v>132</v>
      </c>
      <c r="P56" s="390"/>
      <c r="Q56" s="390"/>
      <c r="R56" s="391">
        <f>Z54/$K$4</f>
        <v>8.1199999999999992</v>
      </c>
      <c r="S56" s="392"/>
      <c r="T56" s="2"/>
      <c r="U56" s="109"/>
      <c r="V56" s="103"/>
      <c r="W56" s="2"/>
      <c r="X56" s="2"/>
      <c r="Y56" s="110" t="s">
        <v>131</v>
      </c>
      <c r="Z56" s="113">
        <f>SUM(Z54:Z55)</f>
        <v>974.4</v>
      </c>
      <c r="AA56" s="103"/>
      <c r="AB56" s="104"/>
      <c r="AC56" s="443"/>
      <c r="AD56" s="443"/>
      <c r="AE56" s="443"/>
      <c r="AF56" s="443"/>
      <c r="AG56" s="443"/>
      <c r="AH56" s="443"/>
      <c r="AI56" s="443"/>
      <c r="AJ56" s="443"/>
      <c r="AK56" s="443"/>
      <c r="AL56" s="443"/>
      <c r="AM56" s="443"/>
      <c r="AN56" s="443"/>
      <c r="AO56" s="443"/>
      <c r="AP56" s="443"/>
      <c r="AQ56" s="443"/>
      <c r="AR56" s="443"/>
      <c r="AS56" s="443"/>
      <c r="AT56" s="443"/>
      <c r="AU56" s="443"/>
      <c r="AV56" s="443"/>
      <c r="AW56" s="443"/>
      <c r="AX56" s="443"/>
      <c r="AY56" s="443"/>
      <c r="AZ56" s="443"/>
      <c r="BA56" s="443"/>
      <c r="BB56" s="443"/>
      <c r="BC56" s="443"/>
      <c r="BD56" s="443"/>
      <c r="BE56" s="443"/>
      <c r="BF56" s="443"/>
      <c r="BG56" s="443"/>
      <c r="BH56" s="443"/>
      <c r="BI56" s="443"/>
      <c r="BJ56" s="443"/>
      <c r="BK56" s="443"/>
      <c r="BL56" s="443"/>
      <c r="BM56" s="443"/>
      <c r="BN56" s="443"/>
      <c r="BO56" s="443"/>
      <c r="BP56" s="443"/>
      <c r="BQ56" s="443"/>
      <c r="BR56" s="443"/>
      <c r="BS56" s="443"/>
      <c r="BT56" s="443"/>
      <c r="BU56" s="443"/>
      <c r="BV56" s="443"/>
      <c r="BW56" s="443"/>
      <c r="BX56" s="443"/>
    </row>
    <row r="57" spans="1:76" ht="13.5" thickBot="1" x14ac:dyDescent="0.25">
      <c r="A57" s="114"/>
      <c r="B57" s="115"/>
      <c r="C57" s="115"/>
      <c r="D57" s="115"/>
      <c r="E57" s="116"/>
      <c r="F57" s="116"/>
      <c r="G57" s="116"/>
      <c r="H57" s="116"/>
      <c r="I57" s="116"/>
      <c r="J57" s="116"/>
      <c r="K57" s="116"/>
      <c r="L57" s="116"/>
      <c r="M57" s="116"/>
      <c r="N57" s="117"/>
      <c r="O57" s="130"/>
      <c r="P57" s="131"/>
      <c r="Q57" s="131"/>
      <c r="R57" s="131"/>
      <c r="S57" s="130"/>
      <c r="T57" s="117"/>
      <c r="U57" s="132"/>
      <c r="V57" s="117"/>
      <c r="W57" s="117"/>
      <c r="X57" s="117"/>
      <c r="Y57" s="117"/>
      <c r="Z57" s="133"/>
      <c r="AA57" s="117"/>
      <c r="AB57" s="118"/>
      <c r="AC57" s="443"/>
      <c r="AD57" s="443"/>
      <c r="AE57" s="443"/>
      <c r="AF57" s="443"/>
      <c r="AG57" s="443"/>
      <c r="AH57" s="443"/>
      <c r="AI57" s="443"/>
      <c r="AJ57" s="443"/>
      <c r="AK57" s="443"/>
      <c r="AL57" s="443"/>
      <c r="AM57" s="443"/>
      <c r="AN57" s="443"/>
      <c r="AO57" s="443"/>
      <c r="AP57" s="443"/>
      <c r="AQ57" s="443"/>
      <c r="AR57" s="443"/>
      <c r="AS57" s="443"/>
      <c r="AT57" s="443"/>
      <c r="AU57" s="443"/>
      <c r="AV57" s="443"/>
      <c r="AW57" s="443"/>
      <c r="AX57" s="443"/>
      <c r="AY57" s="443"/>
      <c r="AZ57" s="443"/>
      <c r="BA57" s="443"/>
      <c r="BB57" s="443"/>
      <c r="BC57" s="443"/>
      <c r="BD57" s="443"/>
      <c r="BE57" s="443"/>
      <c r="BF57" s="443"/>
      <c r="BG57" s="443"/>
      <c r="BH57" s="443"/>
      <c r="BI57" s="443"/>
      <c r="BJ57" s="443"/>
      <c r="BK57" s="443"/>
      <c r="BL57" s="443"/>
      <c r="BM57" s="443"/>
      <c r="BN57" s="443"/>
      <c r="BO57" s="443"/>
      <c r="BP57" s="443"/>
      <c r="BQ57" s="443"/>
      <c r="BR57" s="443"/>
      <c r="BS57" s="443"/>
      <c r="BT57" s="443"/>
      <c r="BU57" s="443"/>
      <c r="BV57" s="443"/>
      <c r="BW57" s="443"/>
      <c r="BX57" s="443"/>
    </row>
    <row r="58" spans="1:76" ht="13.5" thickTop="1" x14ac:dyDescent="0.2">
      <c r="A58" s="443"/>
      <c r="B58" s="444"/>
      <c r="C58" s="444"/>
      <c r="D58" s="444"/>
      <c r="E58" s="443"/>
      <c r="F58" s="443"/>
      <c r="G58" s="443"/>
      <c r="H58" s="443"/>
      <c r="I58" s="443"/>
      <c r="J58" s="443"/>
      <c r="K58" s="443"/>
      <c r="L58" s="443"/>
      <c r="M58" s="443"/>
      <c r="N58" s="443"/>
      <c r="O58" s="444"/>
      <c r="P58" s="451"/>
      <c r="Q58" s="451"/>
      <c r="R58" s="451"/>
      <c r="S58" s="444"/>
      <c r="T58" s="443"/>
      <c r="U58" s="452"/>
      <c r="V58" s="443"/>
      <c r="W58" s="443"/>
      <c r="X58" s="443"/>
      <c r="Y58" s="443"/>
      <c r="Z58" s="453"/>
      <c r="AA58" s="443"/>
      <c r="AB58" s="443"/>
      <c r="AC58" s="443"/>
      <c r="AD58" s="443"/>
      <c r="AE58" s="443"/>
      <c r="AF58" s="443"/>
      <c r="AG58" s="443"/>
      <c r="AH58" s="443"/>
      <c r="AI58" s="443"/>
      <c r="AJ58" s="443"/>
      <c r="AK58" s="443"/>
      <c r="AL58" s="443"/>
      <c r="AM58" s="443"/>
      <c r="AN58" s="443"/>
      <c r="AO58" s="443"/>
      <c r="AP58" s="443"/>
      <c r="AQ58" s="443"/>
      <c r="AR58" s="443"/>
      <c r="AS58" s="443"/>
      <c r="AT58" s="443"/>
      <c r="AU58" s="443"/>
      <c r="AV58" s="443"/>
      <c r="AW58" s="443"/>
      <c r="AX58" s="443"/>
      <c r="AY58" s="443"/>
      <c r="AZ58" s="443"/>
      <c r="BA58" s="443"/>
      <c r="BB58" s="443"/>
      <c r="BC58" s="443"/>
      <c r="BD58" s="443"/>
      <c r="BE58" s="443"/>
      <c r="BF58" s="443"/>
      <c r="BG58" s="443"/>
      <c r="BH58" s="443"/>
      <c r="BI58" s="443"/>
      <c r="BJ58" s="443"/>
      <c r="BK58" s="443"/>
      <c r="BL58" s="443"/>
      <c r="BM58" s="443"/>
      <c r="BN58" s="443"/>
      <c r="BO58" s="443"/>
      <c r="BP58" s="443"/>
      <c r="BQ58" s="443"/>
      <c r="BR58" s="443"/>
      <c r="BS58" s="443"/>
      <c r="BT58" s="443"/>
      <c r="BU58" s="443"/>
      <c r="BV58" s="443"/>
      <c r="BW58" s="443"/>
      <c r="BX58" s="443"/>
    </row>
    <row r="59" spans="1:76" x14ac:dyDescent="0.2">
      <c r="A59" s="443"/>
      <c r="B59" s="444"/>
      <c r="C59" s="444"/>
      <c r="D59" s="444"/>
      <c r="E59" s="443"/>
      <c r="F59" s="443"/>
      <c r="G59" s="443"/>
      <c r="H59" s="443"/>
      <c r="I59" s="443"/>
      <c r="J59" s="443"/>
      <c r="K59" s="443"/>
      <c r="L59" s="443"/>
      <c r="M59" s="443"/>
      <c r="N59" s="443"/>
      <c r="O59" s="444"/>
      <c r="P59" s="451"/>
      <c r="Q59" s="451"/>
      <c r="R59" s="451"/>
      <c r="S59" s="444"/>
      <c r="T59" s="443"/>
      <c r="U59" s="452"/>
      <c r="V59" s="443"/>
      <c r="W59" s="443"/>
      <c r="X59" s="443"/>
      <c r="Y59" s="443"/>
      <c r="Z59" s="453"/>
      <c r="AA59" s="443"/>
      <c r="AB59" s="443"/>
      <c r="AC59" s="443"/>
      <c r="AD59" s="443"/>
      <c r="AE59" s="443"/>
      <c r="AF59" s="443"/>
      <c r="AG59" s="443"/>
      <c r="AH59" s="443"/>
      <c r="AI59" s="443"/>
      <c r="AJ59" s="443"/>
      <c r="AK59" s="443"/>
      <c r="AL59" s="443"/>
      <c r="AM59" s="443"/>
      <c r="AN59" s="443"/>
      <c r="AO59" s="443"/>
      <c r="AP59" s="443"/>
      <c r="AQ59" s="443"/>
      <c r="AR59" s="443"/>
      <c r="AS59" s="443"/>
      <c r="AT59" s="443"/>
      <c r="AU59" s="443"/>
      <c r="AV59" s="443"/>
      <c r="AW59" s="443"/>
      <c r="AX59" s="443"/>
      <c r="AY59" s="443"/>
      <c r="AZ59" s="443"/>
      <c r="BA59" s="443"/>
      <c r="BB59" s="443"/>
      <c r="BC59" s="443"/>
      <c r="BD59" s="443"/>
      <c r="BE59" s="443"/>
      <c r="BF59" s="443"/>
      <c r="BG59" s="443"/>
      <c r="BH59" s="443"/>
      <c r="BI59" s="443"/>
      <c r="BJ59" s="443"/>
      <c r="BK59" s="443"/>
      <c r="BL59" s="443"/>
      <c r="BM59" s="443"/>
      <c r="BN59" s="443"/>
      <c r="BO59" s="443"/>
      <c r="BP59" s="443"/>
      <c r="BQ59" s="443"/>
      <c r="BR59" s="443"/>
      <c r="BS59" s="443"/>
      <c r="BT59" s="443"/>
      <c r="BU59" s="443"/>
      <c r="BV59" s="443"/>
      <c r="BW59" s="443"/>
      <c r="BX59" s="443"/>
    </row>
    <row r="60" spans="1:76" x14ac:dyDescent="0.2">
      <c r="A60" s="443"/>
      <c r="B60" s="444"/>
      <c r="C60" s="444"/>
      <c r="D60" s="444"/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4"/>
      <c r="P60" s="451"/>
      <c r="Q60" s="451"/>
      <c r="R60" s="451"/>
      <c r="S60" s="444"/>
      <c r="T60" s="443"/>
      <c r="U60" s="452"/>
      <c r="V60" s="443"/>
      <c r="W60" s="443"/>
      <c r="X60" s="443"/>
      <c r="Y60" s="443"/>
      <c r="Z60" s="453"/>
      <c r="AA60" s="443"/>
      <c r="AB60" s="443"/>
      <c r="AC60" s="443"/>
      <c r="AD60" s="443"/>
      <c r="AE60" s="443"/>
      <c r="AF60" s="443"/>
      <c r="AG60" s="443"/>
      <c r="AH60" s="443"/>
      <c r="AI60" s="443"/>
      <c r="AJ60" s="443"/>
      <c r="AK60" s="443"/>
      <c r="AL60" s="443"/>
      <c r="AM60" s="443"/>
      <c r="AN60" s="443"/>
      <c r="AO60" s="443"/>
      <c r="AP60" s="443"/>
      <c r="AQ60" s="443"/>
      <c r="AR60" s="443"/>
      <c r="AS60" s="443"/>
      <c r="AT60" s="443"/>
      <c r="AU60" s="443"/>
      <c r="AV60" s="443"/>
      <c r="AW60" s="443"/>
      <c r="AX60" s="443"/>
      <c r="AY60" s="443"/>
      <c r="AZ60" s="443"/>
      <c r="BA60" s="443"/>
      <c r="BB60" s="443"/>
      <c r="BC60" s="443"/>
      <c r="BD60" s="443"/>
      <c r="BE60" s="443"/>
      <c r="BF60" s="443"/>
      <c r="BG60" s="443"/>
      <c r="BH60" s="443"/>
      <c r="BI60" s="443"/>
      <c r="BJ60" s="443"/>
      <c r="BK60" s="443"/>
      <c r="BL60" s="443"/>
      <c r="BM60" s="443"/>
      <c r="BN60" s="443"/>
      <c r="BO60" s="443"/>
      <c r="BP60" s="443"/>
      <c r="BQ60" s="443"/>
      <c r="BR60" s="443"/>
      <c r="BS60" s="443"/>
      <c r="BT60" s="443"/>
      <c r="BU60" s="443"/>
      <c r="BV60" s="443"/>
      <c r="BW60" s="443"/>
      <c r="BX60" s="443"/>
    </row>
    <row r="61" spans="1:76" x14ac:dyDescent="0.2">
      <c r="A61" s="443"/>
      <c r="B61" s="444"/>
      <c r="C61" s="444"/>
      <c r="D61" s="444"/>
      <c r="E61" s="443"/>
      <c r="F61" s="443"/>
      <c r="G61" s="443"/>
      <c r="H61" s="443"/>
      <c r="I61" s="443"/>
      <c r="J61" s="443"/>
      <c r="K61" s="443"/>
      <c r="L61" s="443"/>
      <c r="M61" s="443"/>
      <c r="N61" s="443"/>
      <c r="O61" s="444"/>
      <c r="P61" s="451"/>
      <c r="Q61" s="451"/>
      <c r="R61" s="451"/>
      <c r="S61" s="444"/>
      <c r="T61" s="443"/>
      <c r="U61" s="452"/>
      <c r="V61" s="443"/>
      <c r="W61" s="443"/>
      <c r="X61" s="443"/>
      <c r="Y61" s="443"/>
      <c r="Z61" s="453"/>
      <c r="AA61" s="443"/>
      <c r="AB61" s="443"/>
      <c r="AC61" s="443"/>
      <c r="AD61" s="443"/>
      <c r="AE61" s="443"/>
      <c r="AF61" s="443"/>
      <c r="AG61" s="443"/>
      <c r="AH61" s="443"/>
      <c r="AI61" s="443"/>
      <c r="AJ61" s="443"/>
      <c r="AK61" s="443"/>
      <c r="AL61" s="443"/>
      <c r="AM61" s="443"/>
      <c r="AN61" s="443"/>
      <c r="AO61" s="443"/>
      <c r="AP61" s="443"/>
      <c r="AQ61" s="443"/>
      <c r="AR61" s="443"/>
      <c r="AS61" s="443"/>
      <c r="AT61" s="443"/>
      <c r="AU61" s="443"/>
      <c r="AV61" s="443"/>
      <c r="AW61" s="443"/>
      <c r="AX61" s="443"/>
      <c r="AY61" s="443"/>
      <c r="AZ61" s="443"/>
      <c r="BA61" s="443"/>
      <c r="BB61" s="443"/>
      <c r="BC61" s="443"/>
      <c r="BD61" s="443"/>
      <c r="BE61" s="443"/>
      <c r="BF61" s="443"/>
      <c r="BG61" s="443"/>
      <c r="BH61" s="443"/>
      <c r="BI61" s="443"/>
      <c r="BJ61" s="443"/>
      <c r="BK61" s="443"/>
      <c r="BL61" s="443"/>
      <c r="BM61" s="443"/>
      <c r="BN61" s="443"/>
      <c r="BO61" s="443"/>
      <c r="BP61" s="443"/>
      <c r="BQ61" s="443"/>
      <c r="BR61" s="443"/>
      <c r="BS61" s="443"/>
      <c r="BT61" s="443"/>
      <c r="BU61" s="443"/>
      <c r="BV61" s="443"/>
      <c r="BW61" s="443"/>
      <c r="BX61" s="443"/>
    </row>
    <row r="62" spans="1:76" x14ac:dyDescent="0.2">
      <c r="A62" s="443"/>
      <c r="B62" s="444"/>
      <c r="C62" s="444"/>
      <c r="D62" s="444"/>
      <c r="E62" s="443"/>
      <c r="F62" s="443"/>
      <c r="G62" s="443"/>
      <c r="H62" s="443"/>
      <c r="I62" s="443"/>
      <c r="J62" s="443"/>
      <c r="K62" s="443"/>
      <c r="L62" s="443"/>
      <c r="M62" s="443"/>
      <c r="N62" s="443"/>
      <c r="O62" s="444"/>
      <c r="P62" s="451"/>
      <c r="Q62" s="451"/>
      <c r="R62" s="451"/>
      <c r="S62" s="444"/>
      <c r="T62" s="443"/>
      <c r="U62" s="452"/>
      <c r="V62" s="443"/>
      <c r="W62" s="443"/>
      <c r="X62" s="443"/>
      <c r="Y62" s="443"/>
      <c r="Z62" s="453"/>
      <c r="AA62" s="443"/>
      <c r="AB62" s="443"/>
      <c r="AC62" s="443"/>
      <c r="AD62" s="443"/>
      <c r="AE62" s="443"/>
      <c r="AF62" s="443"/>
      <c r="AG62" s="443"/>
      <c r="AH62" s="443"/>
      <c r="AI62" s="443"/>
      <c r="AJ62" s="443"/>
      <c r="AK62" s="443"/>
      <c r="AL62" s="443"/>
      <c r="AM62" s="443"/>
      <c r="AN62" s="443"/>
      <c r="AO62" s="443"/>
      <c r="AP62" s="443"/>
      <c r="AQ62" s="443"/>
      <c r="AR62" s="443"/>
      <c r="AS62" s="443"/>
      <c r="AT62" s="443"/>
      <c r="AU62" s="443"/>
      <c r="AV62" s="443"/>
      <c r="AW62" s="443"/>
      <c r="AX62" s="443"/>
      <c r="AY62" s="443"/>
      <c r="AZ62" s="443"/>
      <c r="BA62" s="443"/>
      <c r="BB62" s="443"/>
      <c r="BC62" s="443"/>
      <c r="BD62" s="443"/>
      <c r="BE62" s="443"/>
      <c r="BF62" s="443"/>
      <c r="BG62" s="443"/>
      <c r="BH62" s="443"/>
      <c r="BI62" s="443"/>
      <c r="BJ62" s="443"/>
      <c r="BK62" s="443"/>
      <c r="BL62" s="443"/>
      <c r="BM62" s="443"/>
      <c r="BN62" s="443"/>
      <c r="BO62" s="443"/>
      <c r="BP62" s="443"/>
      <c r="BQ62" s="443"/>
      <c r="BR62" s="443"/>
      <c r="BS62" s="443"/>
      <c r="BT62" s="443"/>
      <c r="BU62" s="443"/>
      <c r="BV62" s="443"/>
      <c r="BW62" s="443"/>
      <c r="BX62" s="443"/>
    </row>
    <row r="63" spans="1:76" x14ac:dyDescent="0.2">
      <c r="A63" s="443"/>
      <c r="B63" s="444"/>
      <c r="C63" s="444"/>
      <c r="D63" s="444"/>
      <c r="E63" s="443"/>
      <c r="F63" s="443"/>
      <c r="G63" s="443"/>
      <c r="H63" s="443"/>
      <c r="I63" s="443"/>
      <c r="J63" s="443"/>
      <c r="K63" s="443"/>
      <c r="L63" s="443"/>
      <c r="M63" s="443"/>
      <c r="N63" s="443"/>
      <c r="O63" s="444"/>
      <c r="P63" s="451"/>
      <c r="Q63" s="451"/>
      <c r="R63" s="451"/>
      <c r="S63" s="444"/>
      <c r="T63" s="443"/>
      <c r="U63" s="452"/>
      <c r="V63" s="443"/>
      <c r="W63" s="443"/>
      <c r="X63" s="443"/>
      <c r="Y63" s="443"/>
      <c r="Z63" s="453"/>
      <c r="AA63" s="443"/>
      <c r="AB63" s="443"/>
      <c r="AC63" s="443"/>
      <c r="AD63" s="443"/>
      <c r="AE63" s="443"/>
      <c r="AF63" s="443"/>
      <c r="AG63" s="443"/>
      <c r="AH63" s="443"/>
      <c r="AI63" s="443"/>
      <c r="AJ63" s="443"/>
      <c r="AK63" s="443"/>
      <c r="AL63" s="443"/>
      <c r="AM63" s="443"/>
      <c r="AN63" s="443"/>
      <c r="AO63" s="443"/>
      <c r="AP63" s="443"/>
      <c r="AQ63" s="443"/>
      <c r="AR63" s="443"/>
      <c r="AS63" s="443"/>
      <c r="AT63" s="443"/>
      <c r="AU63" s="443"/>
      <c r="AV63" s="443"/>
      <c r="AW63" s="443"/>
      <c r="AX63" s="443"/>
      <c r="AY63" s="443"/>
      <c r="AZ63" s="443"/>
      <c r="BA63" s="443"/>
      <c r="BB63" s="443"/>
      <c r="BC63" s="443"/>
      <c r="BD63" s="443"/>
      <c r="BE63" s="443"/>
      <c r="BF63" s="443"/>
      <c r="BG63" s="443"/>
      <c r="BH63" s="443"/>
      <c r="BI63" s="443"/>
      <c r="BJ63" s="443"/>
      <c r="BK63" s="443"/>
      <c r="BL63" s="443"/>
      <c r="BM63" s="443"/>
      <c r="BN63" s="443"/>
      <c r="BO63" s="443"/>
      <c r="BP63" s="443"/>
      <c r="BQ63" s="443"/>
      <c r="BR63" s="443"/>
      <c r="BS63" s="443"/>
      <c r="BT63" s="443"/>
      <c r="BU63" s="443"/>
      <c r="BV63" s="443"/>
      <c r="BW63" s="443"/>
      <c r="BX63" s="443"/>
    </row>
    <row r="64" spans="1:76" x14ac:dyDescent="0.2">
      <c r="A64" s="443"/>
      <c r="B64" s="444"/>
      <c r="C64" s="444"/>
      <c r="D64" s="444"/>
      <c r="E64" s="443"/>
      <c r="F64" s="443"/>
      <c r="G64" s="443"/>
      <c r="H64" s="443"/>
      <c r="I64" s="443"/>
      <c r="J64" s="443"/>
      <c r="K64" s="443"/>
      <c r="L64" s="443"/>
      <c r="M64" s="443"/>
      <c r="N64" s="443"/>
      <c r="O64" s="444"/>
      <c r="P64" s="451"/>
      <c r="Q64" s="451"/>
      <c r="R64" s="451"/>
      <c r="S64" s="444"/>
      <c r="T64" s="443"/>
      <c r="U64" s="452"/>
      <c r="V64" s="443"/>
      <c r="W64" s="443"/>
      <c r="X64" s="443"/>
      <c r="Y64" s="443"/>
      <c r="Z64" s="453"/>
      <c r="AA64" s="443"/>
      <c r="AB64" s="443"/>
      <c r="AC64" s="443"/>
      <c r="AD64" s="443"/>
      <c r="AE64" s="443"/>
      <c r="AF64" s="443"/>
      <c r="AG64" s="443"/>
      <c r="AH64" s="443"/>
      <c r="AI64" s="443"/>
      <c r="AJ64" s="443"/>
      <c r="AK64" s="443"/>
      <c r="AL64" s="443"/>
      <c r="AM64" s="443"/>
      <c r="AN64" s="443"/>
      <c r="AO64" s="443"/>
      <c r="AP64" s="443"/>
      <c r="AQ64" s="443"/>
      <c r="AR64" s="443"/>
      <c r="AS64" s="443"/>
      <c r="AT64" s="443"/>
      <c r="AU64" s="443"/>
      <c r="AV64" s="443"/>
      <c r="AW64" s="443"/>
      <c r="AX64" s="443"/>
      <c r="AY64" s="443"/>
      <c r="AZ64" s="443"/>
      <c r="BA64" s="443"/>
      <c r="BB64" s="443"/>
      <c r="BC64" s="443"/>
      <c r="BD64" s="443"/>
      <c r="BE64" s="443"/>
      <c r="BF64" s="443"/>
      <c r="BG64" s="443"/>
      <c r="BH64" s="443"/>
      <c r="BI64" s="443"/>
      <c r="BJ64" s="443"/>
      <c r="BK64" s="443"/>
      <c r="BL64" s="443"/>
      <c r="BM64" s="443"/>
      <c r="BN64" s="443"/>
      <c r="BO64" s="443"/>
      <c r="BP64" s="443"/>
      <c r="BQ64" s="443"/>
      <c r="BR64" s="443"/>
      <c r="BS64" s="443"/>
      <c r="BT64" s="443"/>
      <c r="BU64" s="443"/>
      <c r="BV64" s="443"/>
      <c r="BW64" s="443"/>
      <c r="BX64" s="443"/>
    </row>
    <row r="65" spans="1:76" x14ac:dyDescent="0.2">
      <c r="A65" s="443"/>
      <c r="B65" s="444"/>
      <c r="C65" s="444"/>
      <c r="D65" s="449"/>
      <c r="E65" s="449"/>
      <c r="F65" s="443"/>
      <c r="G65" s="443"/>
      <c r="H65" s="443"/>
      <c r="I65" s="443"/>
      <c r="J65" s="443"/>
      <c r="K65" s="443"/>
      <c r="L65" s="443"/>
      <c r="M65" s="443"/>
      <c r="N65" s="443"/>
      <c r="O65" s="444"/>
      <c r="P65" s="451"/>
      <c r="Q65" s="451"/>
      <c r="R65" s="451"/>
      <c r="S65" s="444"/>
      <c r="T65" s="443"/>
      <c r="U65" s="452"/>
      <c r="V65" s="443"/>
      <c r="W65" s="443"/>
      <c r="X65" s="443"/>
      <c r="Y65" s="443"/>
      <c r="Z65" s="453"/>
      <c r="AA65" s="443"/>
      <c r="AB65" s="443"/>
      <c r="AC65" s="443"/>
      <c r="AD65" s="443"/>
      <c r="AE65" s="443"/>
      <c r="AF65" s="443"/>
      <c r="AG65" s="443"/>
      <c r="AH65" s="443"/>
      <c r="AI65" s="443"/>
      <c r="AJ65" s="443"/>
      <c r="AK65" s="443"/>
      <c r="AL65" s="443"/>
      <c r="AM65" s="443"/>
      <c r="AN65" s="443"/>
      <c r="AO65" s="443"/>
      <c r="AP65" s="443"/>
      <c r="AQ65" s="443"/>
      <c r="AR65" s="443"/>
      <c r="AS65" s="443"/>
      <c r="AT65" s="443"/>
      <c r="AU65" s="443"/>
      <c r="AV65" s="443"/>
      <c r="AW65" s="443"/>
      <c r="AX65" s="443"/>
      <c r="AY65" s="443"/>
      <c r="AZ65" s="443"/>
      <c r="BA65" s="443"/>
      <c r="BB65" s="443"/>
      <c r="BC65" s="443"/>
      <c r="BD65" s="443"/>
      <c r="BE65" s="443"/>
      <c r="BF65" s="443"/>
      <c r="BG65" s="443"/>
      <c r="BH65" s="443"/>
      <c r="BI65" s="443"/>
      <c r="BJ65" s="443"/>
      <c r="BK65" s="443"/>
      <c r="BL65" s="443"/>
      <c r="BM65" s="443"/>
      <c r="BN65" s="443"/>
      <c r="BO65" s="443"/>
      <c r="BP65" s="443"/>
      <c r="BQ65" s="443"/>
      <c r="BR65" s="443"/>
      <c r="BS65" s="443"/>
      <c r="BT65" s="443"/>
      <c r="BU65" s="443"/>
      <c r="BV65" s="443"/>
      <c r="BW65" s="443"/>
      <c r="BX65" s="443"/>
    </row>
    <row r="66" spans="1:76" x14ac:dyDescent="0.2">
      <c r="A66" s="443"/>
      <c r="B66" s="444"/>
      <c r="C66" s="444"/>
      <c r="D66" s="449"/>
      <c r="E66" s="449"/>
      <c r="F66" s="443"/>
      <c r="G66" s="443"/>
      <c r="H66" s="443"/>
      <c r="I66" s="443"/>
      <c r="J66" s="443"/>
      <c r="K66" s="443"/>
      <c r="L66" s="443"/>
      <c r="M66" s="443"/>
      <c r="N66" s="443"/>
      <c r="O66" s="444"/>
      <c r="P66" s="451"/>
      <c r="Q66" s="451"/>
      <c r="R66" s="451"/>
      <c r="S66" s="444"/>
      <c r="T66" s="443"/>
      <c r="U66" s="452"/>
      <c r="V66" s="443"/>
      <c r="W66" s="443"/>
      <c r="X66" s="443"/>
      <c r="Y66" s="443"/>
      <c r="Z66" s="453"/>
      <c r="AA66" s="443"/>
      <c r="AB66" s="443"/>
      <c r="AC66" s="443"/>
      <c r="AD66" s="443"/>
      <c r="AE66" s="443"/>
      <c r="AF66" s="443"/>
      <c r="AG66" s="443"/>
      <c r="AH66" s="443"/>
      <c r="AI66" s="443"/>
      <c r="AJ66" s="443"/>
      <c r="AK66" s="443"/>
      <c r="AL66" s="443"/>
      <c r="AM66" s="443"/>
      <c r="AN66" s="443"/>
      <c r="AO66" s="443"/>
      <c r="AP66" s="443"/>
      <c r="AQ66" s="443"/>
      <c r="AR66" s="443"/>
      <c r="AS66" s="443"/>
      <c r="AT66" s="443"/>
      <c r="AU66" s="443"/>
      <c r="AV66" s="443"/>
      <c r="AW66" s="443"/>
      <c r="AX66" s="443"/>
      <c r="AY66" s="443"/>
      <c r="AZ66" s="443"/>
      <c r="BA66" s="443"/>
      <c r="BB66" s="443"/>
      <c r="BC66" s="443"/>
      <c r="BD66" s="443"/>
      <c r="BE66" s="443"/>
      <c r="BF66" s="443"/>
      <c r="BG66" s="443"/>
      <c r="BH66" s="443"/>
      <c r="BI66" s="443"/>
      <c r="BJ66" s="443"/>
      <c r="BK66" s="443"/>
      <c r="BL66" s="443"/>
      <c r="BM66" s="443"/>
      <c r="BN66" s="443"/>
      <c r="BO66" s="443"/>
      <c r="BP66" s="443"/>
      <c r="BQ66" s="443"/>
      <c r="BR66" s="443"/>
      <c r="BS66" s="443"/>
      <c r="BT66" s="443"/>
      <c r="BU66" s="443"/>
      <c r="BV66" s="443"/>
      <c r="BW66" s="443"/>
      <c r="BX66" s="443"/>
    </row>
    <row r="67" spans="1:76" s="27" customFormat="1" x14ac:dyDescent="0.2">
      <c r="A67" s="443"/>
      <c r="B67" s="443"/>
      <c r="C67" s="443"/>
      <c r="D67" s="449"/>
      <c r="E67" s="449"/>
      <c r="F67" s="443"/>
      <c r="G67" s="443"/>
      <c r="H67" s="443"/>
      <c r="I67" s="443"/>
      <c r="J67" s="443"/>
      <c r="K67" s="443"/>
      <c r="L67" s="443"/>
      <c r="M67" s="443"/>
      <c r="N67" s="443"/>
      <c r="O67" s="443"/>
      <c r="P67" s="443"/>
      <c r="Q67" s="443"/>
      <c r="R67" s="443"/>
      <c r="S67" s="443"/>
      <c r="T67" s="443"/>
      <c r="U67" s="443"/>
      <c r="V67" s="443"/>
      <c r="W67" s="443"/>
      <c r="X67" s="443"/>
      <c r="Y67" s="443"/>
      <c r="Z67" s="443"/>
      <c r="AA67" s="443"/>
      <c r="AB67" s="443"/>
      <c r="AC67" s="443"/>
      <c r="AD67" s="443"/>
      <c r="AE67" s="443"/>
      <c r="AF67" s="443"/>
      <c r="AG67" s="443"/>
      <c r="AH67" s="443"/>
      <c r="AI67" s="443"/>
      <c r="AJ67" s="443"/>
      <c r="AK67" s="443"/>
      <c r="AL67" s="443"/>
      <c r="AM67" s="443"/>
      <c r="AN67" s="443"/>
      <c r="AO67" s="443"/>
      <c r="AP67" s="443"/>
      <c r="AQ67" s="443"/>
      <c r="AR67" s="443"/>
      <c r="AS67" s="443"/>
      <c r="AT67" s="443"/>
      <c r="AU67" s="443"/>
      <c r="AV67" s="443"/>
      <c r="AW67" s="443"/>
      <c r="AX67" s="443"/>
      <c r="AY67" s="443"/>
      <c r="AZ67" s="443"/>
      <c r="BA67" s="443"/>
      <c r="BB67" s="443"/>
      <c r="BC67" s="443"/>
      <c r="BD67" s="443"/>
      <c r="BE67" s="443"/>
      <c r="BF67" s="443"/>
      <c r="BG67" s="443"/>
      <c r="BH67" s="443"/>
      <c r="BI67" s="443"/>
      <c r="BJ67" s="443"/>
      <c r="BK67" s="443"/>
      <c r="BL67" s="443"/>
      <c r="BM67" s="443"/>
      <c r="BN67" s="443"/>
      <c r="BO67" s="443"/>
      <c r="BP67" s="443"/>
      <c r="BQ67" s="443"/>
      <c r="BR67" s="443"/>
      <c r="BS67" s="443"/>
      <c r="BT67" s="443"/>
      <c r="BU67" s="443"/>
      <c r="BV67" s="443"/>
      <c r="BW67" s="443"/>
      <c r="BX67" s="443"/>
    </row>
    <row r="68" spans="1:76" x14ac:dyDescent="0.2">
      <c r="A68" s="443"/>
      <c r="B68" s="449"/>
      <c r="C68" s="449"/>
      <c r="D68" s="449"/>
      <c r="E68" s="449"/>
      <c r="F68" s="443"/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3"/>
      <c r="Z68" s="443"/>
      <c r="AA68" s="443"/>
      <c r="AB68" s="443"/>
      <c r="AC68" s="443"/>
      <c r="AD68" s="443"/>
      <c r="AE68" s="443"/>
      <c r="AF68" s="443"/>
      <c r="AG68" s="443"/>
      <c r="AH68" s="443"/>
      <c r="AI68" s="443"/>
      <c r="AJ68" s="443"/>
      <c r="AK68" s="443"/>
      <c r="AL68" s="443"/>
      <c r="AM68" s="443"/>
      <c r="AN68" s="443"/>
      <c r="AO68" s="443"/>
      <c r="AP68" s="443"/>
      <c r="AQ68" s="443"/>
      <c r="AR68" s="443"/>
      <c r="AS68" s="443"/>
      <c r="AT68" s="443"/>
      <c r="AU68" s="443"/>
      <c r="AV68" s="443"/>
      <c r="AW68" s="443"/>
      <c r="AX68" s="443"/>
      <c r="AY68" s="443"/>
      <c r="AZ68" s="443"/>
      <c r="BA68" s="443"/>
      <c r="BB68" s="443"/>
      <c r="BC68" s="443"/>
      <c r="BD68" s="443"/>
      <c r="BE68" s="443"/>
      <c r="BF68" s="443"/>
      <c r="BG68" s="443"/>
      <c r="BH68" s="443"/>
      <c r="BI68" s="443"/>
      <c r="BJ68" s="443"/>
      <c r="BK68" s="443"/>
      <c r="BL68" s="443"/>
      <c r="BM68" s="443"/>
      <c r="BN68" s="443"/>
      <c r="BO68" s="443"/>
      <c r="BP68" s="443"/>
      <c r="BQ68" s="443"/>
      <c r="BR68" s="443"/>
      <c r="BS68" s="443"/>
      <c r="BT68" s="443"/>
      <c r="BU68" s="443"/>
      <c r="BV68" s="443"/>
      <c r="BW68" s="443"/>
      <c r="BX68" s="443"/>
    </row>
    <row r="69" spans="1:76" x14ac:dyDescent="0.2">
      <c r="A69" s="443"/>
      <c r="B69" s="444"/>
      <c r="C69" s="444"/>
      <c r="D69" s="449"/>
      <c r="E69" s="449"/>
      <c r="F69" s="443"/>
      <c r="G69" s="443"/>
      <c r="H69" s="443"/>
      <c r="I69" s="443"/>
      <c r="J69" s="443"/>
      <c r="K69" s="443"/>
      <c r="L69" s="443"/>
      <c r="M69" s="443"/>
      <c r="N69" s="443"/>
      <c r="O69" s="443"/>
      <c r="P69" s="443"/>
      <c r="Q69" s="443"/>
      <c r="R69" s="443"/>
      <c r="S69" s="443"/>
      <c r="T69" s="443"/>
      <c r="U69" s="443"/>
      <c r="V69" s="443"/>
      <c r="W69" s="443"/>
      <c r="X69" s="443"/>
      <c r="Y69" s="443"/>
      <c r="Z69" s="443"/>
      <c r="AA69" s="443"/>
      <c r="AB69" s="443"/>
      <c r="AC69" s="443"/>
      <c r="AD69" s="443"/>
      <c r="AE69" s="443"/>
      <c r="AF69" s="443"/>
      <c r="AG69" s="443"/>
      <c r="AH69" s="443"/>
      <c r="AI69" s="443"/>
      <c r="AJ69" s="443"/>
      <c r="AK69" s="443"/>
      <c r="AL69" s="443"/>
      <c r="AM69" s="443"/>
      <c r="AN69" s="443"/>
      <c r="AO69" s="443"/>
      <c r="AP69" s="443"/>
      <c r="AQ69" s="443"/>
      <c r="AR69" s="443"/>
      <c r="AS69" s="443"/>
      <c r="AT69" s="443"/>
      <c r="AU69" s="443"/>
      <c r="AV69" s="443"/>
      <c r="AW69" s="443"/>
      <c r="AX69" s="443"/>
      <c r="AY69" s="443"/>
      <c r="AZ69" s="443"/>
      <c r="BA69" s="443"/>
      <c r="BB69" s="443"/>
      <c r="BC69" s="443"/>
      <c r="BD69" s="443"/>
      <c r="BE69" s="443"/>
      <c r="BF69" s="443"/>
      <c r="BG69" s="443"/>
      <c r="BH69" s="443"/>
      <c r="BI69" s="443"/>
      <c r="BJ69" s="443"/>
      <c r="BK69" s="443"/>
      <c r="BL69" s="443"/>
      <c r="BM69" s="443"/>
      <c r="BN69" s="443"/>
      <c r="BO69" s="443"/>
      <c r="BP69" s="443"/>
      <c r="BQ69" s="443"/>
      <c r="BR69" s="443"/>
      <c r="BS69" s="443"/>
      <c r="BT69" s="443"/>
      <c r="BU69" s="443"/>
      <c r="BV69" s="443"/>
      <c r="BW69" s="443"/>
      <c r="BX69" s="443"/>
    </row>
    <row r="70" spans="1:76" s="27" customFormat="1" x14ac:dyDescent="0.2">
      <c r="A70" s="443"/>
      <c r="B70" s="443"/>
      <c r="C70" s="443"/>
      <c r="D70" s="454"/>
      <c r="E70" s="454"/>
      <c r="F70" s="455"/>
      <c r="G70" s="455"/>
      <c r="H70" s="443"/>
      <c r="I70" s="443"/>
      <c r="J70" s="443"/>
      <c r="K70" s="443"/>
      <c r="L70" s="443"/>
      <c r="M70" s="443"/>
      <c r="N70" s="443"/>
      <c r="O70" s="443"/>
      <c r="P70" s="443"/>
      <c r="Q70" s="443"/>
      <c r="R70" s="443"/>
      <c r="S70" s="443"/>
      <c r="T70" s="443"/>
      <c r="U70" s="443"/>
      <c r="V70" s="443"/>
      <c r="W70" s="443"/>
      <c r="X70" s="443"/>
      <c r="Y70" s="443"/>
      <c r="Z70" s="443"/>
      <c r="AA70" s="443"/>
      <c r="AB70" s="443"/>
      <c r="AC70" s="443"/>
      <c r="AD70" s="443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3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3"/>
      <c r="BK70" s="443"/>
      <c r="BL70" s="443"/>
      <c r="BM70" s="443"/>
      <c r="BN70" s="443"/>
      <c r="BO70" s="443"/>
      <c r="BP70" s="443"/>
      <c r="BQ70" s="443"/>
      <c r="BR70" s="443"/>
      <c r="BS70" s="443"/>
      <c r="BT70" s="443"/>
      <c r="BU70" s="443"/>
      <c r="BV70" s="443"/>
      <c r="BW70" s="443"/>
      <c r="BX70" s="443"/>
    </row>
    <row r="71" spans="1:76" s="27" customFormat="1" x14ac:dyDescent="0.2">
      <c r="A71" s="443"/>
      <c r="B71" s="443"/>
      <c r="C71" s="443"/>
      <c r="D71" s="454"/>
      <c r="E71" s="454"/>
      <c r="F71" s="455"/>
      <c r="G71" s="455"/>
      <c r="H71" s="443"/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3"/>
      <c r="T71" s="443"/>
      <c r="U71" s="443"/>
      <c r="V71" s="443"/>
      <c r="W71" s="443"/>
      <c r="X71" s="443"/>
      <c r="Y71" s="443"/>
      <c r="Z71" s="443"/>
      <c r="AA71" s="443"/>
      <c r="AB71" s="443"/>
      <c r="AC71" s="443"/>
      <c r="AD71" s="443"/>
      <c r="AE71" s="443"/>
      <c r="AF71" s="443"/>
      <c r="AG71" s="443"/>
      <c r="AH71" s="443"/>
      <c r="AI71" s="443"/>
      <c r="AJ71" s="443"/>
      <c r="AK71" s="443"/>
      <c r="AL71" s="443"/>
      <c r="AM71" s="443"/>
      <c r="AN71" s="443"/>
      <c r="AO71" s="443"/>
      <c r="AP71" s="443"/>
      <c r="AQ71" s="443"/>
      <c r="AR71" s="443"/>
      <c r="AS71" s="443"/>
      <c r="AT71" s="443"/>
      <c r="AU71" s="443"/>
      <c r="AV71" s="443"/>
      <c r="AW71" s="443"/>
      <c r="AX71" s="443"/>
      <c r="AY71" s="443"/>
      <c r="AZ71" s="443"/>
      <c r="BA71" s="443"/>
      <c r="BB71" s="443"/>
      <c r="BC71" s="443"/>
      <c r="BD71" s="443"/>
      <c r="BE71" s="443"/>
      <c r="BF71" s="443"/>
      <c r="BG71" s="443"/>
      <c r="BH71" s="443"/>
      <c r="BI71" s="443"/>
      <c r="BJ71" s="443"/>
      <c r="BK71" s="443"/>
      <c r="BL71" s="443"/>
      <c r="BM71" s="443"/>
      <c r="BN71" s="443"/>
      <c r="BO71" s="443"/>
      <c r="BP71" s="443"/>
      <c r="BQ71" s="443"/>
      <c r="BR71" s="443"/>
      <c r="BS71" s="443"/>
      <c r="BT71" s="443"/>
      <c r="BU71" s="443"/>
      <c r="BV71" s="443"/>
      <c r="BW71" s="443"/>
      <c r="BX71" s="443"/>
    </row>
    <row r="72" spans="1:76" s="27" customFormat="1" x14ac:dyDescent="0.2">
      <c r="A72" s="443"/>
      <c r="B72" s="443"/>
      <c r="C72" s="443"/>
      <c r="D72" s="454"/>
      <c r="E72" s="454"/>
      <c r="F72" s="455"/>
      <c r="G72" s="455"/>
      <c r="H72" s="443"/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3"/>
      <c r="T72" s="443"/>
      <c r="U72" s="443"/>
      <c r="V72" s="443"/>
      <c r="W72" s="443"/>
      <c r="X72" s="443"/>
      <c r="Y72" s="443"/>
      <c r="Z72" s="443"/>
      <c r="AA72" s="443"/>
      <c r="AB72" s="443"/>
      <c r="AC72" s="443"/>
      <c r="AD72" s="443"/>
      <c r="AE72" s="443"/>
      <c r="AF72" s="443"/>
      <c r="AG72" s="443"/>
      <c r="AH72" s="443"/>
      <c r="AI72" s="443"/>
      <c r="AJ72" s="443"/>
      <c r="AK72" s="443"/>
      <c r="AL72" s="443"/>
      <c r="AM72" s="443"/>
      <c r="AN72" s="443"/>
      <c r="AO72" s="443"/>
      <c r="AP72" s="443"/>
      <c r="AQ72" s="443"/>
      <c r="AR72" s="443"/>
      <c r="AS72" s="443"/>
      <c r="AT72" s="443"/>
      <c r="AU72" s="443"/>
      <c r="AV72" s="443"/>
      <c r="AW72" s="443"/>
      <c r="AX72" s="443"/>
      <c r="AY72" s="443"/>
      <c r="AZ72" s="443"/>
      <c r="BA72" s="443"/>
      <c r="BB72" s="443"/>
      <c r="BC72" s="443"/>
      <c r="BD72" s="443"/>
      <c r="BE72" s="443"/>
      <c r="BF72" s="443"/>
      <c r="BG72" s="443"/>
      <c r="BH72" s="443"/>
      <c r="BI72" s="443"/>
      <c r="BJ72" s="443"/>
      <c r="BK72" s="443"/>
      <c r="BL72" s="443"/>
      <c r="BM72" s="443"/>
      <c r="BN72" s="443"/>
      <c r="BO72" s="443"/>
      <c r="BP72" s="443"/>
      <c r="BQ72" s="443"/>
      <c r="BR72" s="443"/>
      <c r="BS72" s="443"/>
      <c r="BT72" s="443"/>
      <c r="BU72" s="443"/>
      <c r="BV72" s="443"/>
      <c r="BW72" s="443"/>
      <c r="BX72" s="443"/>
    </row>
    <row r="73" spans="1:76" s="27" customFormat="1" x14ac:dyDescent="0.2">
      <c r="A73" s="443"/>
      <c r="B73" s="443"/>
      <c r="C73" s="443"/>
      <c r="D73" s="454"/>
      <c r="E73" s="454"/>
      <c r="F73" s="455"/>
      <c r="G73" s="455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  <c r="U73" s="443"/>
      <c r="V73" s="443"/>
      <c r="W73" s="443"/>
      <c r="X73" s="443"/>
      <c r="Y73" s="443"/>
      <c r="Z73" s="443"/>
      <c r="AA73" s="443"/>
      <c r="AB73" s="443"/>
      <c r="AC73" s="443"/>
      <c r="AD73" s="443"/>
      <c r="AE73" s="443"/>
      <c r="AF73" s="443"/>
      <c r="AG73" s="443"/>
      <c r="AH73" s="443"/>
      <c r="AI73" s="443"/>
      <c r="AJ73" s="443"/>
      <c r="AK73" s="443"/>
      <c r="AL73" s="443"/>
      <c r="AM73" s="443"/>
      <c r="AN73" s="443"/>
      <c r="AO73" s="443"/>
      <c r="AP73" s="443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3"/>
      <c r="BH73" s="443"/>
      <c r="BI73" s="443"/>
      <c r="BJ73" s="443"/>
      <c r="BK73" s="443"/>
      <c r="BL73" s="443"/>
      <c r="BM73" s="443"/>
      <c r="BN73" s="443"/>
      <c r="BO73" s="443"/>
      <c r="BP73" s="443"/>
      <c r="BQ73" s="443"/>
      <c r="BR73" s="443"/>
      <c r="BS73" s="443"/>
      <c r="BT73" s="443"/>
      <c r="BU73" s="443"/>
      <c r="BV73" s="443"/>
      <c r="BW73" s="443"/>
      <c r="BX73" s="443"/>
    </row>
    <row r="74" spans="1:76" s="27" customFormat="1" x14ac:dyDescent="0.2">
      <c r="A74" s="443"/>
      <c r="B74" s="443"/>
      <c r="C74" s="443"/>
      <c r="D74" s="454"/>
      <c r="E74" s="454"/>
      <c r="F74" s="455"/>
      <c r="G74" s="455"/>
      <c r="H74" s="443"/>
      <c r="I74" s="443"/>
      <c r="J74" s="443"/>
      <c r="K74" s="443"/>
      <c r="L74" s="443"/>
      <c r="M74" s="443"/>
      <c r="N74" s="443"/>
      <c r="O74" s="443"/>
      <c r="P74" s="443"/>
      <c r="Q74" s="443"/>
      <c r="R74" s="443"/>
      <c r="S74" s="443"/>
      <c r="T74" s="443"/>
      <c r="U74" s="443"/>
      <c r="V74" s="443"/>
      <c r="W74" s="443"/>
      <c r="X74" s="443"/>
      <c r="Y74" s="443"/>
      <c r="Z74" s="443"/>
      <c r="AA74" s="443"/>
      <c r="AB74" s="443"/>
      <c r="AC74" s="443"/>
      <c r="AD74" s="443"/>
      <c r="AE74" s="443"/>
      <c r="AF74" s="443"/>
      <c r="AG74" s="443"/>
      <c r="AH74" s="443"/>
      <c r="AI74" s="443"/>
      <c r="AJ74" s="443"/>
      <c r="AK74" s="443"/>
      <c r="AL74" s="443"/>
      <c r="AM74" s="443"/>
      <c r="AN74" s="443"/>
      <c r="AO74" s="443"/>
      <c r="AP74" s="443"/>
      <c r="AQ74" s="443"/>
      <c r="AR74" s="443"/>
      <c r="AS74" s="443"/>
      <c r="AT74" s="443"/>
      <c r="AU74" s="443"/>
      <c r="AV74" s="443"/>
      <c r="AW74" s="443"/>
      <c r="AX74" s="443"/>
      <c r="AY74" s="443"/>
      <c r="AZ74" s="443"/>
      <c r="BA74" s="443"/>
      <c r="BB74" s="443"/>
      <c r="BC74" s="443"/>
      <c r="BD74" s="443"/>
      <c r="BE74" s="443"/>
      <c r="BF74" s="443"/>
      <c r="BG74" s="443"/>
      <c r="BH74" s="443"/>
      <c r="BI74" s="443"/>
      <c r="BJ74" s="443"/>
      <c r="BK74" s="443"/>
      <c r="BL74" s="443"/>
      <c r="BM74" s="443"/>
      <c r="BN74" s="443"/>
      <c r="BO74" s="443"/>
      <c r="BP74" s="443"/>
      <c r="BQ74" s="443"/>
      <c r="BR74" s="443"/>
      <c r="BS74" s="443"/>
      <c r="BT74" s="443"/>
      <c r="BU74" s="443"/>
      <c r="BV74" s="443"/>
      <c r="BW74" s="443"/>
      <c r="BX74" s="443"/>
    </row>
    <row r="75" spans="1:76" s="27" customFormat="1" x14ac:dyDescent="0.2">
      <c r="A75" s="443"/>
      <c r="B75" s="443"/>
      <c r="C75" s="443"/>
      <c r="D75" s="454"/>
      <c r="E75" s="454"/>
      <c r="F75" s="455"/>
      <c r="G75" s="455"/>
      <c r="H75" s="443"/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3"/>
      <c r="T75" s="443"/>
      <c r="U75" s="443"/>
      <c r="V75" s="443"/>
      <c r="W75" s="443"/>
      <c r="X75" s="443"/>
      <c r="Y75" s="443"/>
      <c r="Z75" s="443"/>
      <c r="AA75" s="443"/>
      <c r="AB75" s="443"/>
      <c r="AC75" s="443"/>
      <c r="AD75" s="443"/>
      <c r="AE75" s="443"/>
      <c r="AF75" s="443"/>
      <c r="AG75" s="443"/>
      <c r="AH75" s="443"/>
      <c r="AI75" s="443"/>
      <c r="AJ75" s="443"/>
      <c r="AK75" s="443"/>
      <c r="AL75" s="443"/>
      <c r="AM75" s="443"/>
      <c r="AN75" s="443"/>
      <c r="AO75" s="443"/>
      <c r="AP75" s="443"/>
      <c r="AQ75" s="443"/>
      <c r="AR75" s="443"/>
      <c r="AS75" s="443"/>
      <c r="AT75" s="443"/>
      <c r="AU75" s="443"/>
      <c r="AV75" s="443"/>
      <c r="AW75" s="443"/>
      <c r="AX75" s="443"/>
      <c r="AY75" s="443"/>
      <c r="AZ75" s="443"/>
      <c r="BA75" s="443"/>
      <c r="BB75" s="443"/>
      <c r="BC75" s="443"/>
      <c r="BD75" s="443"/>
      <c r="BE75" s="443"/>
      <c r="BF75" s="443"/>
      <c r="BG75" s="443"/>
      <c r="BH75" s="443"/>
      <c r="BI75" s="443"/>
      <c r="BJ75" s="443"/>
      <c r="BK75" s="443"/>
      <c r="BL75" s="443"/>
      <c r="BM75" s="443"/>
      <c r="BN75" s="443"/>
      <c r="BO75" s="443"/>
      <c r="BP75" s="443"/>
      <c r="BQ75" s="443"/>
      <c r="BR75" s="443"/>
      <c r="BS75" s="443"/>
      <c r="BT75" s="443"/>
      <c r="BU75" s="443"/>
      <c r="BV75" s="443"/>
      <c r="BW75" s="443"/>
      <c r="BX75" s="443"/>
    </row>
    <row r="76" spans="1:76" s="27" customFormat="1" x14ac:dyDescent="0.2">
      <c r="A76" s="443"/>
      <c r="B76" s="443"/>
      <c r="C76" s="443"/>
      <c r="D76" s="454"/>
      <c r="E76" s="454"/>
      <c r="F76" s="455"/>
      <c r="G76" s="455"/>
      <c r="H76" s="443"/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3"/>
      <c r="T76" s="443"/>
      <c r="U76" s="443"/>
      <c r="V76" s="443"/>
      <c r="W76" s="443"/>
      <c r="X76" s="443"/>
      <c r="Y76" s="443"/>
      <c r="Z76" s="443"/>
      <c r="AA76" s="443"/>
      <c r="AB76" s="443"/>
      <c r="AC76" s="443"/>
      <c r="AD76" s="443"/>
      <c r="AE76" s="443"/>
      <c r="AF76" s="443"/>
      <c r="AG76" s="443"/>
      <c r="AH76" s="443"/>
      <c r="AI76" s="443"/>
      <c r="AJ76" s="443"/>
      <c r="AK76" s="443"/>
      <c r="AL76" s="443"/>
      <c r="AM76" s="443"/>
      <c r="AN76" s="443"/>
      <c r="AO76" s="443"/>
      <c r="AP76" s="443"/>
      <c r="AQ76" s="443"/>
      <c r="AR76" s="443"/>
      <c r="AS76" s="443"/>
      <c r="AT76" s="443"/>
      <c r="AU76" s="443"/>
      <c r="AV76" s="443"/>
      <c r="AW76" s="443"/>
      <c r="AX76" s="443"/>
      <c r="AY76" s="443"/>
      <c r="AZ76" s="443"/>
      <c r="BA76" s="443"/>
      <c r="BB76" s="443"/>
      <c r="BC76" s="443"/>
      <c r="BD76" s="443"/>
      <c r="BE76" s="443"/>
      <c r="BF76" s="443"/>
      <c r="BG76" s="443"/>
      <c r="BH76" s="443"/>
      <c r="BI76" s="443"/>
      <c r="BJ76" s="443"/>
      <c r="BK76" s="443"/>
      <c r="BL76" s="443"/>
      <c r="BM76" s="443"/>
      <c r="BN76" s="443"/>
      <c r="BO76" s="443"/>
      <c r="BP76" s="443"/>
      <c r="BQ76" s="443"/>
      <c r="BR76" s="443"/>
      <c r="BS76" s="443"/>
      <c r="BT76" s="443"/>
      <c r="BU76" s="443"/>
      <c r="BV76" s="443"/>
      <c r="BW76" s="443"/>
      <c r="BX76" s="443"/>
    </row>
    <row r="77" spans="1:76" ht="12.75" customHeight="1" x14ac:dyDescent="0.2">
      <c r="A77" s="443"/>
      <c r="B77" s="444"/>
      <c r="C77" s="444"/>
      <c r="D77" s="456"/>
      <c r="E77" s="449"/>
      <c r="F77" s="443"/>
      <c r="G77" s="443"/>
      <c r="H77" s="443"/>
      <c r="I77" s="443"/>
      <c r="J77" s="443"/>
      <c r="K77" s="443"/>
      <c r="L77" s="443"/>
      <c r="M77" s="457"/>
      <c r="N77" s="443"/>
      <c r="O77" s="443"/>
      <c r="P77" s="443"/>
      <c r="Q77" s="443"/>
      <c r="R77" s="443"/>
      <c r="S77" s="443"/>
      <c r="T77" s="443"/>
      <c r="U77" s="443"/>
      <c r="V77" s="443"/>
      <c r="W77" s="443"/>
      <c r="X77" s="443"/>
      <c r="Y77" s="443"/>
      <c r="Z77" s="443"/>
      <c r="AA77" s="443"/>
      <c r="AB77" s="443"/>
      <c r="AC77" s="443"/>
      <c r="AD77" s="443"/>
      <c r="AE77" s="443"/>
      <c r="AF77" s="443"/>
      <c r="AG77" s="443"/>
      <c r="AH77" s="443"/>
      <c r="AI77" s="443"/>
      <c r="AJ77" s="443"/>
      <c r="AK77" s="443"/>
      <c r="AL77" s="443"/>
      <c r="AM77" s="443"/>
      <c r="AN77" s="443"/>
      <c r="AO77" s="443"/>
      <c r="AP77" s="443"/>
      <c r="AQ77" s="443"/>
      <c r="AR77" s="443"/>
      <c r="AS77" s="443"/>
      <c r="AT77" s="443"/>
      <c r="AU77" s="443"/>
      <c r="AV77" s="443"/>
      <c r="AW77" s="443"/>
      <c r="AX77" s="443"/>
      <c r="AY77" s="443"/>
      <c r="AZ77" s="443"/>
      <c r="BA77" s="443"/>
      <c r="BB77" s="443"/>
      <c r="BC77" s="443"/>
      <c r="BD77" s="443"/>
      <c r="BE77" s="443"/>
      <c r="BF77" s="443"/>
      <c r="BG77" s="443"/>
      <c r="BH77" s="443"/>
      <c r="BI77" s="443"/>
      <c r="BJ77" s="443"/>
      <c r="BK77" s="443"/>
      <c r="BL77" s="443"/>
      <c r="BM77" s="443"/>
      <c r="BN77" s="443"/>
      <c r="BO77" s="443"/>
      <c r="BP77" s="443"/>
      <c r="BQ77" s="443"/>
      <c r="BR77" s="443"/>
      <c r="BS77" s="443"/>
      <c r="BT77" s="443"/>
      <c r="BU77" s="443"/>
      <c r="BV77" s="443"/>
      <c r="BW77" s="443"/>
      <c r="BX77" s="443"/>
    </row>
    <row r="78" spans="1:76" ht="12.75" customHeight="1" x14ac:dyDescent="0.2">
      <c r="A78" s="443"/>
      <c r="B78" s="444"/>
      <c r="C78" s="444"/>
      <c r="D78" s="456"/>
      <c r="E78" s="449"/>
      <c r="F78" s="443"/>
      <c r="G78" s="443"/>
      <c r="H78" s="443"/>
      <c r="I78" s="443"/>
      <c r="J78" s="443"/>
      <c r="K78" s="443"/>
      <c r="L78" s="443"/>
      <c r="M78" s="457"/>
      <c r="N78" s="443"/>
      <c r="O78" s="443"/>
      <c r="P78" s="443"/>
      <c r="Q78" s="443"/>
      <c r="R78" s="443"/>
      <c r="S78" s="443"/>
      <c r="T78" s="443"/>
      <c r="U78" s="443"/>
      <c r="V78" s="443"/>
      <c r="W78" s="443"/>
      <c r="X78" s="443"/>
      <c r="Y78" s="443"/>
      <c r="Z78" s="443"/>
      <c r="AA78" s="443"/>
      <c r="AB78" s="443"/>
      <c r="AC78" s="443"/>
      <c r="AD78" s="443"/>
      <c r="AE78" s="443"/>
      <c r="AF78" s="443"/>
      <c r="AG78" s="443"/>
      <c r="AH78" s="443"/>
      <c r="AI78" s="443"/>
      <c r="AJ78" s="443"/>
      <c r="AK78" s="443"/>
      <c r="AL78" s="443"/>
      <c r="AM78" s="443"/>
      <c r="AN78" s="443"/>
      <c r="AO78" s="443"/>
      <c r="AP78" s="443"/>
      <c r="AQ78" s="443"/>
      <c r="AR78" s="443"/>
      <c r="AS78" s="443"/>
      <c r="AT78" s="443"/>
      <c r="AU78" s="443"/>
      <c r="AV78" s="443"/>
      <c r="AW78" s="443"/>
      <c r="AX78" s="443"/>
      <c r="AY78" s="443"/>
      <c r="AZ78" s="443"/>
      <c r="BA78" s="443"/>
      <c r="BB78" s="443"/>
      <c r="BC78" s="443"/>
      <c r="BD78" s="443"/>
      <c r="BE78" s="443"/>
      <c r="BF78" s="443"/>
      <c r="BG78" s="443"/>
      <c r="BH78" s="443"/>
      <c r="BI78" s="443"/>
      <c r="BJ78" s="443"/>
      <c r="BK78" s="443"/>
      <c r="BL78" s="443"/>
      <c r="BM78" s="443"/>
      <c r="BN78" s="443"/>
      <c r="BO78" s="443"/>
      <c r="BP78" s="443"/>
      <c r="BQ78" s="443"/>
      <c r="BR78" s="443"/>
      <c r="BS78" s="443"/>
      <c r="BT78" s="443"/>
      <c r="BU78" s="443"/>
      <c r="BV78" s="443"/>
      <c r="BW78" s="443"/>
      <c r="BX78" s="443"/>
    </row>
    <row r="79" spans="1:76" x14ac:dyDescent="0.2">
      <c r="A79" s="443"/>
      <c r="B79" s="444"/>
      <c r="C79" s="444"/>
      <c r="D79" s="449"/>
      <c r="E79" s="449"/>
      <c r="F79" s="443"/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  <c r="S79" s="443"/>
      <c r="T79" s="443"/>
      <c r="U79" s="443"/>
      <c r="V79" s="443"/>
      <c r="W79" s="443"/>
      <c r="X79" s="443"/>
      <c r="Y79" s="443"/>
      <c r="Z79" s="443"/>
      <c r="AA79" s="443"/>
      <c r="AB79" s="443"/>
      <c r="AC79" s="443"/>
      <c r="AD79" s="443"/>
      <c r="AE79" s="443"/>
      <c r="AF79" s="443"/>
      <c r="AG79" s="443"/>
      <c r="AH79" s="443"/>
      <c r="AI79" s="443"/>
      <c r="AJ79" s="443"/>
      <c r="AK79" s="443"/>
      <c r="AL79" s="443"/>
      <c r="AM79" s="443"/>
      <c r="AN79" s="443"/>
      <c r="AO79" s="443"/>
      <c r="AP79" s="443"/>
      <c r="AQ79" s="443"/>
      <c r="AR79" s="443"/>
      <c r="AS79" s="443"/>
      <c r="AT79" s="443"/>
      <c r="AU79" s="443"/>
      <c r="AV79" s="443"/>
      <c r="AW79" s="443"/>
      <c r="AX79" s="443"/>
      <c r="AY79" s="443"/>
      <c r="AZ79" s="443"/>
      <c r="BA79" s="443"/>
      <c r="BB79" s="443"/>
      <c r="BC79" s="443"/>
      <c r="BD79" s="443"/>
      <c r="BE79" s="443"/>
      <c r="BF79" s="443"/>
      <c r="BG79" s="443"/>
      <c r="BH79" s="443"/>
      <c r="BI79" s="443"/>
      <c r="BJ79" s="443"/>
      <c r="BK79" s="443"/>
      <c r="BL79" s="443"/>
      <c r="BM79" s="443"/>
      <c r="BN79" s="443"/>
      <c r="BO79" s="443"/>
      <c r="BP79" s="443"/>
      <c r="BQ79" s="443"/>
      <c r="BR79" s="443"/>
      <c r="BS79" s="443"/>
      <c r="BT79" s="443"/>
      <c r="BU79" s="443"/>
      <c r="BV79" s="443"/>
      <c r="BW79" s="443"/>
      <c r="BX79" s="443"/>
    </row>
    <row r="80" spans="1:76" x14ac:dyDescent="0.2">
      <c r="A80" s="443"/>
      <c r="B80" s="444"/>
      <c r="C80" s="444"/>
      <c r="D80" s="458"/>
      <c r="E80" s="449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3"/>
      <c r="Z80" s="443"/>
      <c r="AA80" s="443"/>
      <c r="AB80" s="443"/>
      <c r="AC80" s="443"/>
      <c r="AD80" s="443"/>
      <c r="AE80" s="443"/>
      <c r="AF80" s="443"/>
      <c r="AG80" s="443"/>
      <c r="AH80" s="443"/>
      <c r="AI80" s="443"/>
      <c r="AJ80" s="443"/>
      <c r="AK80" s="443"/>
      <c r="AL80" s="443"/>
      <c r="AM80" s="443"/>
      <c r="AN80" s="443"/>
      <c r="AO80" s="443"/>
      <c r="AP80" s="443"/>
      <c r="AQ80" s="443"/>
      <c r="AR80" s="443"/>
      <c r="AS80" s="443"/>
      <c r="AT80" s="443"/>
      <c r="AU80" s="443"/>
      <c r="AV80" s="443"/>
      <c r="AW80" s="443"/>
      <c r="AX80" s="443"/>
      <c r="AY80" s="443"/>
      <c r="AZ80" s="443"/>
      <c r="BA80" s="443"/>
      <c r="BB80" s="443"/>
      <c r="BC80" s="443"/>
      <c r="BD80" s="443"/>
      <c r="BE80" s="443"/>
      <c r="BF80" s="443"/>
      <c r="BG80" s="443"/>
      <c r="BH80" s="443"/>
      <c r="BI80" s="443"/>
      <c r="BJ80" s="443"/>
      <c r="BK80" s="443"/>
      <c r="BL80" s="443"/>
      <c r="BM80" s="443"/>
      <c r="BN80" s="443"/>
      <c r="BO80" s="443"/>
      <c r="BP80" s="443"/>
      <c r="BQ80" s="443"/>
      <c r="BR80" s="443"/>
      <c r="BS80" s="443"/>
      <c r="BT80" s="443"/>
      <c r="BU80" s="443"/>
      <c r="BV80" s="443"/>
      <c r="BW80" s="443"/>
      <c r="BX80" s="443"/>
    </row>
    <row r="81" spans="1:76" x14ac:dyDescent="0.2">
      <c r="A81" s="443"/>
      <c r="B81" s="444"/>
      <c r="C81" s="444"/>
      <c r="D81" s="449"/>
      <c r="E81" s="449"/>
      <c r="F81" s="443"/>
      <c r="G81" s="443"/>
      <c r="H81" s="443"/>
      <c r="I81" s="443"/>
      <c r="J81" s="443"/>
      <c r="K81" s="443"/>
      <c r="L81" s="443"/>
      <c r="M81" s="443"/>
      <c r="N81" s="443"/>
      <c r="O81" s="443"/>
      <c r="P81" s="443"/>
      <c r="Q81" s="443"/>
      <c r="R81" s="443"/>
      <c r="S81" s="443"/>
      <c r="T81" s="443"/>
      <c r="U81" s="443"/>
      <c r="V81" s="443"/>
      <c r="W81" s="443"/>
      <c r="X81" s="443"/>
      <c r="Y81" s="443"/>
      <c r="Z81" s="443"/>
      <c r="AA81" s="443"/>
      <c r="AB81" s="443"/>
      <c r="AC81" s="443"/>
      <c r="AD81" s="443"/>
      <c r="AE81" s="443"/>
      <c r="AF81" s="443"/>
      <c r="AG81" s="443"/>
      <c r="AH81" s="443"/>
      <c r="AI81" s="443"/>
      <c r="AJ81" s="443"/>
      <c r="AK81" s="443"/>
      <c r="AL81" s="443"/>
      <c r="AM81" s="443"/>
      <c r="AN81" s="443"/>
      <c r="AO81" s="443"/>
      <c r="AP81" s="443"/>
      <c r="AQ81" s="443"/>
      <c r="AR81" s="443"/>
      <c r="AS81" s="443"/>
      <c r="AT81" s="443"/>
      <c r="AU81" s="443"/>
      <c r="AV81" s="443"/>
      <c r="AW81" s="443"/>
      <c r="AX81" s="443"/>
      <c r="AY81" s="443"/>
      <c r="AZ81" s="443"/>
      <c r="BA81" s="443"/>
      <c r="BB81" s="443"/>
      <c r="BC81" s="443"/>
      <c r="BD81" s="443"/>
      <c r="BE81" s="443"/>
      <c r="BF81" s="443"/>
      <c r="BG81" s="443"/>
      <c r="BH81" s="443"/>
      <c r="BI81" s="443"/>
      <c r="BJ81" s="443"/>
      <c r="BK81" s="443"/>
      <c r="BL81" s="443"/>
      <c r="BM81" s="443"/>
      <c r="BN81" s="443"/>
      <c r="BO81" s="443"/>
      <c r="BP81" s="443"/>
      <c r="BQ81" s="443"/>
      <c r="BR81" s="443"/>
      <c r="BS81" s="443"/>
      <c r="BT81" s="443"/>
      <c r="BU81" s="443"/>
      <c r="BV81" s="443"/>
      <c r="BW81" s="443"/>
      <c r="BX81" s="443"/>
    </row>
    <row r="82" spans="1:76" x14ac:dyDescent="0.2">
      <c r="A82" s="443"/>
      <c r="B82" s="444"/>
      <c r="C82" s="444"/>
      <c r="D82" s="449"/>
      <c r="E82" s="449"/>
      <c r="F82" s="443"/>
      <c r="G82" s="443"/>
      <c r="H82" s="443"/>
      <c r="I82" s="443"/>
      <c r="J82" s="443"/>
      <c r="K82" s="443"/>
      <c r="L82" s="443"/>
      <c r="M82" s="443"/>
      <c r="N82" s="443"/>
      <c r="O82" s="443"/>
      <c r="P82" s="443"/>
      <c r="Q82" s="443"/>
      <c r="R82" s="443"/>
      <c r="S82" s="443"/>
      <c r="T82" s="443"/>
      <c r="U82" s="443"/>
      <c r="V82" s="443"/>
      <c r="W82" s="443"/>
      <c r="X82" s="443"/>
      <c r="Y82" s="443"/>
      <c r="Z82" s="443"/>
      <c r="AA82" s="443"/>
      <c r="AB82" s="443"/>
      <c r="AC82" s="443"/>
      <c r="AD82" s="443"/>
      <c r="AE82" s="443"/>
      <c r="AF82" s="443"/>
      <c r="AG82" s="443"/>
      <c r="AH82" s="443"/>
      <c r="AI82" s="443"/>
      <c r="AJ82" s="443"/>
      <c r="AK82" s="443"/>
      <c r="AL82" s="443"/>
      <c r="AM82" s="443"/>
      <c r="AN82" s="443"/>
      <c r="AO82" s="443"/>
      <c r="AP82" s="443"/>
      <c r="AQ82" s="443"/>
      <c r="AR82" s="443"/>
      <c r="AS82" s="443"/>
      <c r="AT82" s="443"/>
      <c r="AU82" s="443"/>
      <c r="AV82" s="443"/>
      <c r="AW82" s="443"/>
      <c r="AX82" s="443"/>
      <c r="AY82" s="443"/>
      <c r="AZ82" s="443"/>
      <c r="BA82" s="443"/>
      <c r="BB82" s="443"/>
      <c r="BC82" s="443"/>
      <c r="BD82" s="443"/>
      <c r="BE82" s="443"/>
      <c r="BF82" s="443"/>
      <c r="BG82" s="443"/>
      <c r="BH82" s="443"/>
      <c r="BI82" s="443"/>
      <c r="BJ82" s="443"/>
      <c r="BK82" s="443"/>
      <c r="BL82" s="443"/>
      <c r="BM82" s="443"/>
      <c r="BN82" s="443"/>
      <c r="BO82" s="443"/>
      <c r="BP82" s="443"/>
      <c r="BQ82" s="443"/>
      <c r="BR82" s="443"/>
      <c r="BS82" s="443"/>
      <c r="BT82" s="443"/>
      <c r="BU82" s="443"/>
      <c r="BV82" s="443"/>
      <c r="BW82" s="443"/>
      <c r="BX82" s="443"/>
    </row>
    <row r="83" spans="1:76" x14ac:dyDescent="0.2">
      <c r="A83" s="443"/>
      <c r="B83" s="444"/>
      <c r="C83" s="444"/>
      <c r="D83" s="449"/>
      <c r="E83" s="449"/>
      <c r="F83" s="443"/>
      <c r="G83" s="443"/>
      <c r="H83" s="443"/>
      <c r="I83" s="443"/>
      <c r="J83" s="443"/>
      <c r="K83" s="443"/>
      <c r="L83" s="443"/>
      <c r="M83" s="443"/>
      <c r="N83" s="443"/>
      <c r="O83" s="443"/>
      <c r="P83" s="443"/>
      <c r="Q83" s="443"/>
      <c r="R83" s="443"/>
      <c r="S83" s="443"/>
      <c r="T83" s="443"/>
      <c r="U83" s="443"/>
      <c r="V83" s="443"/>
      <c r="W83" s="443"/>
      <c r="X83" s="443"/>
      <c r="Y83" s="443"/>
      <c r="Z83" s="443"/>
      <c r="AA83" s="443"/>
      <c r="AB83" s="443"/>
      <c r="AC83" s="443"/>
      <c r="AD83" s="443"/>
      <c r="AE83" s="443"/>
      <c r="AF83" s="443"/>
      <c r="AG83" s="443"/>
      <c r="AH83" s="443"/>
      <c r="AI83" s="443"/>
      <c r="AJ83" s="443"/>
      <c r="AK83" s="443"/>
      <c r="AL83" s="443"/>
      <c r="AM83" s="443"/>
      <c r="AN83" s="443"/>
      <c r="AO83" s="443"/>
      <c r="AP83" s="443"/>
      <c r="AQ83" s="443"/>
      <c r="AR83" s="443"/>
      <c r="AS83" s="443"/>
      <c r="AT83" s="443"/>
      <c r="AU83" s="443"/>
      <c r="AV83" s="443"/>
      <c r="AW83" s="443"/>
      <c r="AX83" s="443"/>
      <c r="AY83" s="443"/>
      <c r="AZ83" s="443"/>
      <c r="BA83" s="443"/>
      <c r="BB83" s="443"/>
      <c r="BC83" s="443"/>
      <c r="BD83" s="443"/>
      <c r="BE83" s="443"/>
      <c r="BF83" s="443"/>
      <c r="BG83" s="443"/>
      <c r="BH83" s="443"/>
      <c r="BI83" s="443"/>
      <c r="BJ83" s="443"/>
      <c r="BK83" s="443"/>
      <c r="BL83" s="443"/>
      <c r="BM83" s="443"/>
      <c r="BN83" s="443"/>
      <c r="BO83" s="443"/>
      <c r="BP83" s="443"/>
      <c r="BQ83" s="443"/>
      <c r="BR83" s="443"/>
      <c r="BS83" s="443"/>
      <c r="BT83" s="443"/>
      <c r="BU83" s="443"/>
      <c r="BV83" s="443"/>
      <c r="BW83" s="443"/>
      <c r="BX83" s="443"/>
    </row>
    <row r="84" spans="1:76" x14ac:dyDescent="0.2">
      <c r="A84" s="443"/>
      <c r="B84" s="444"/>
      <c r="C84" s="444"/>
      <c r="D84" s="449"/>
      <c r="E84" s="449"/>
      <c r="F84" s="443"/>
      <c r="G84" s="443"/>
      <c r="H84" s="443"/>
      <c r="I84" s="443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43"/>
      <c r="U84" s="443"/>
      <c r="V84" s="443"/>
      <c r="W84" s="443"/>
      <c r="X84" s="443"/>
      <c r="Y84" s="443"/>
      <c r="Z84" s="443"/>
      <c r="AA84" s="443"/>
      <c r="AB84" s="443"/>
      <c r="AC84" s="443"/>
      <c r="AD84" s="443"/>
      <c r="AE84" s="443"/>
      <c r="AF84" s="443"/>
      <c r="AG84" s="443"/>
      <c r="AH84" s="443"/>
      <c r="AI84" s="443"/>
      <c r="AJ84" s="443"/>
      <c r="AK84" s="443"/>
      <c r="AL84" s="443"/>
      <c r="AM84" s="443"/>
      <c r="AN84" s="443"/>
      <c r="AO84" s="443"/>
      <c r="AP84" s="443"/>
      <c r="AQ84" s="443"/>
      <c r="AR84" s="443"/>
      <c r="AS84" s="443"/>
      <c r="AT84" s="443"/>
      <c r="AU84" s="443"/>
      <c r="AV84" s="443"/>
      <c r="AW84" s="443"/>
      <c r="AX84" s="443"/>
      <c r="AY84" s="443"/>
      <c r="AZ84" s="443"/>
      <c r="BA84" s="443"/>
      <c r="BB84" s="443"/>
      <c r="BC84" s="443"/>
      <c r="BD84" s="443"/>
      <c r="BE84" s="443"/>
      <c r="BF84" s="443"/>
      <c r="BG84" s="443"/>
      <c r="BH84" s="443"/>
      <c r="BI84" s="443"/>
      <c r="BJ84" s="443"/>
      <c r="BK84" s="443"/>
      <c r="BL84" s="443"/>
      <c r="BM84" s="443"/>
      <c r="BN84" s="443"/>
      <c r="BO84" s="443"/>
      <c r="BP84" s="443"/>
      <c r="BQ84" s="443"/>
      <c r="BR84" s="443"/>
      <c r="BS84" s="443"/>
      <c r="BT84" s="443"/>
      <c r="BU84" s="443"/>
      <c r="BV84" s="443"/>
      <c r="BW84" s="443"/>
      <c r="BX84" s="443"/>
    </row>
    <row r="85" spans="1:76" x14ac:dyDescent="0.2">
      <c r="A85" s="443"/>
      <c r="B85" s="444"/>
      <c r="C85" s="444"/>
      <c r="D85" s="449"/>
      <c r="E85" s="449"/>
      <c r="F85" s="443"/>
      <c r="G85" s="443"/>
      <c r="H85" s="443"/>
      <c r="I85" s="443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3"/>
      <c r="AA85" s="443"/>
      <c r="AB85" s="443"/>
      <c r="AC85" s="443"/>
      <c r="AD85" s="443"/>
      <c r="AE85" s="443"/>
      <c r="AF85" s="443"/>
      <c r="AG85" s="443"/>
      <c r="AH85" s="443"/>
      <c r="AI85" s="443"/>
      <c r="AJ85" s="443"/>
      <c r="AK85" s="443"/>
      <c r="AL85" s="443"/>
      <c r="AM85" s="443"/>
      <c r="AN85" s="443"/>
      <c r="AO85" s="443"/>
      <c r="AP85" s="443"/>
      <c r="AQ85" s="443"/>
      <c r="AR85" s="443"/>
      <c r="AS85" s="443"/>
      <c r="AT85" s="443"/>
      <c r="AU85" s="443"/>
      <c r="AV85" s="443"/>
      <c r="AW85" s="443"/>
      <c r="AX85" s="443"/>
      <c r="AY85" s="443"/>
      <c r="AZ85" s="443"/>
      <c r="BA85" s="443"/>
      <c r="BB85" s="443"/>
      <c r="BC85" s="443"/>
      <c r="BD85" s="443"/>
      <c r="BE85" s="443"/>
      <c r="BF85" s="443"/>
      <c r="BG85" s="443"/>
      <c r="BH85" s="443"/>
      <c r="BI85" s="443"/>
      <c r="BJ85" s="443"/>
      <c r="BK85" s="443"/>
      <c r="BL85" s="443"/>
      <c r="BM85" s="443"/>
      <c r="BN85" s="443"/>
      <c r="BO85" s="443"/>
      <c r="BP85" s="443"/>
      <c r="BQ85" s="443"/>
      <c r="BR85" s="443"/>
      <c r="BS85" s="443"/>
      <c r="BT85" s="443"/>
      <c r="BU85" s="443"/>
      <c r="BV85" s="443"/>
      <c r="BW85" s="443"/>
      <c r="BX85" s="443"/>
    </row>
    <row r="86" spans="1:76" x14ac:dyDescent="0.2">
      <c r="A86" s="443"/>
      <c r="B86" s="444"/>
      <c r="C86" s="444"/>
      <c r="D86" s="444"/>
      <c r="E86" s="449"/>
      <c r="F86" s="443"/>
      <c r="G86" s="443"/>
      <c r="H86" s="443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  <c r="AA86" s="443"/>
      <c r="AB86" s="443"/>
      <c r="AC86" s="443"/>
      <c r="AD86" s="443"/>
      <c r="AE86" s="443"/>
      <c r="AF86" s="443"/>
      <c r="AG86" s="443"/>
      <c r="AH86" s="443"/>
      <c r="AI86" s="443"/>
      <c r="AJ86" s="443"/>
      <c r="AK86" s="443"/>
      <c r="AL86" s="443"/>
      <c r="AM86" s="443"/>
      <c r="AN86" s="443"/>
      <c r="AO86" s="443"/>
      <c r="AP86" s="443"/>
      <c r="AQ86" s="443"/>
      <c r="AR86" s="443"/>
      <c r="AS86" s="443"/>
      <c r="AT86" s="443"/>
      <c r="AU86" s="443"/>
      <c r="AV86" s="443"/>
      <c r="AW86" s="443"/>
      <c r="AX86" s="443"/>
      <c r="AY86" s="443"/>
      <c r="AZ86" s="443"/>
      <c r="BA86" s="443"/>
      <c r="BB86" s="443"/>
      <c r="BC86" s="443"/>
      <c r="BD86" s="443"/>
      <c r="BE86" s="443"/>
      <c r="BF86" s="443"/>
      <c r="BG86" s="443"/>
      <c r="BH86" s="443"/>
      <c r="BI86" s="443"/>
      <c r="BJ86" s="443"/>
      <c r="BK86" s="443"/>
      <c r="BL86" s="443"/>
      <c r="BM86" s="443"/>
      <c r="BN86" s="443"/>
      <c r="BO86" s="443"/>
      <c r="BP86" s="443"/>
      <c r="BQ86" s="443"/>
      <c r="BR86" s="443"/>
      <c r="BS86" s="443"/>
      <c r="BT86" s="443"/>
      <c r="BU86" s="443"/>
      <c r="BV86" s="443"/>
      <c r="BW86" s="443"/>
      <c r="BX86" s="443"/>
    </row>
    <row r="87" spans="1:76" x14ac:dyDescent="0.2">
      <c r="A87" s="443"/>
      <c r="B87" s="444"/>
      <c r="C87" s="444"/>
      <c r="D87" s="444"/>
      <c r="E87" s="449"/>
      <c r="F87" s="443"/>
      <c r="G87" s="443"/>
      <c r="H87" s="443"/>
      <c r="I87" s="443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  <c r="AA87" s="443"/>
      <c r="AB87" s="443"/>
      <c r="AC87" s="443"/>
      <c r="AD87" s="443"/>
      <c r="AE87" s="443"/>
      <c r="AF87" s="443"/>
      <c r="AG87" s="443"/>
      <c r="AH87" s="443"/>
      <c r="AI87" s="443"/>
      <c r="AJ87" s="443"/>
      <c r="AK87" s="443"/>
      <c r="AL87" s="443"/>
      <c r="AM87" s="443"/>
      <c r="AN87" s="443"/>
      <c r="AO87" s="443"/>
      <c r="AP87" s="443"/>
      <c r="AQ87" s="443"/>
      <c r="AR87" s="443"/>
      <c r="AS87" s="443"/>
      <c r="AT87" s="443"/>
      <c r="AU87" s="443"/>
      <c r="AV87" s="443"/>
      <c r="AW87" s="443"/>
      <c r="AX87" s="443"/>
      <c r="AY87" s="443"/>
      <c r="AZ87" s="443"/>
      <c r="BA87" s="443"/>
      <c r="BB87" s="443"/>
      <c r="BC87" s="443"/>
      <c r="BD87" s="443"/>
      <c r="BE87" s="443"/>
      <c r="BF87" s="443"/>
      <c r="BG87" s="443"/>
      <c r="BH87" s="443"/>
      <c r="BI87" s="443"/>
      <c r="BJ87" s="443"/>
      <c r="BK87" s="443"/>
      <c r="BL87" s="443"/>
      <c r="BM87" s="443"/>
      <c r="BN87" s="443"/>
      <c r="BO87" s="443"/>
      <c r="BP87" s="443"/>
      <c r="BQ87" s="443"/>
      <c r="BR87" s="443"/>
      <c r="BS87" s="443"/>
      <c r="BT87" s="443"/>
      <c r="BU87" s="443"/>
      <c r="BV87" s="443"/>
      <c r="BW87" s="443"/>
      <c r="BX87" s="443"/>
    </row>
    <row r="88" spans="1:76" x14ac:dyDescent="0.2">
      <c r="A88" s="443"/>
      <c r="B88" s="449"/>
      <c r="C88" s="449"/>
      <c r="D88" s="449"/>
      <c r="E88" s="449"/>
      <c r="F88" s="443"/>
      <c r="G88" s="443"/>
      <c r="H88" s="443"/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  <c r="AA88" s="443"/>
      <c r="AB88" s="443"/>
      <c r="AC88" s="443"/>
      <c r="AD88" s="443"/>
      <c r="AE88" s="443"/>
      <c r="AF88" s="443"/>
      <c r="AG88" s="443"/>
      <c r="AH88" s="443"/>
      <c r="AI88" s="443"/>
      <c r="AJ88" s="443"/>
      <c r="AK88" s="443"/>
      <c r="AL88" s="443"/>
      <c r="AM88" s="443"/>
      <c r="AN88" s="443"/>
      <c r="AO88" s="443"/>
      <c r="AP88" s="443"/>
      <c r="AQ88" s="443"/>
      <c r="AR88" s="443"/>
      <c r="AS88" s="443"/>
      <c r="AT88" s="443"/>
      <c r="AU88" s="443"/>
      <c r="AV88" s="443"/>
      <c r="AW88" s="443"/>
      <c r="AX88" s="443"/>
      <c r="AY88" s="443"/>
      <c r="AZ88" s="443"/>
      <c r="BA88" s="443"/>
      <c r="BB88" s="443"/>
      <c r="BC88" s="443"/>
      <c r="BD88" s="443"/>
      <c r="BE88" s="443"/>
      <c r="BF88" s="443"/>
      <c r="BG88" s="443"/>
      <c r="BH88" s="443"/>
      <c r="BI88" s="443"/>
      <c r="BJ88" s="443"/>
      <c r="BK88" s="443"/>
      <c r="BL88" s="443"/>
      <c r="BM88" s="443"/>
      <c r="BN88" s="443"/>
      <c r="BO88" s="443"/>
      <c r="BP88" s="443"/>
      <c r="BQ88" s="443"/>
      <c r="BR88" s="443"/>
      <c r="BS88" s="443"/>
      <c r="BT88" s="443"/>
      <c r="BU88" s="443"/>
      <c r="BV88" s="443"/>
      <c r="BW88" s="443"/>
      <c r="BX88" s="443"/>
    </row>
    <row r="89" spans="1:76" x14ac:dyDescent="0.2">
      <c r="A89" s="443"/>
      <c r="B89" s="444"/>
      <c r="C89" s="444"/>
      <c r="D89" s="444"/>
      <c r="E89" s="443"/>
      <c r="F89" s="443"/>
      <c r="G89" s="443"/>
      <c r="H89" s="443"/>
      <c r="I89" s="443"/>
      <c r="J89" s="443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  <c r="AA89" s="443"/>
      <c r="AB89" s="443"/>
      <c r="AC89" s="443"/>
      <c r="AD89" s="443"/>
      <c r="AE89" s="443"/>
      <c r="AF89" s="443"/>
      <c r="AG89" s="443"/>
      <c r="AH89" s="443"/>
      <c r="AI89" s="443"/>
      <c r="AJ89" s="443"/>
      <c r="AK89" s="443"/>
      <c r="AL89" s="443"/>
      <c r="AM89" s="443"/>
      <c r="AN89" s="443"/>
      <c r="AO89" s="443"/>
      <c r="AP89" s="443"/>
      <c r="AQ89" s="443"/>
      <c r="AR89" s="443"/>
      <c r="AS89" s="443"/>
      <c r="AT89" s="443"/>
      <c r="AU89" s="443"/>
      <c r="AV89" s="443"/>
      <c r="AW89" s="443"/>
      <c r="AX89" s="443"/>
      <c r="AY89" s="443"/>
      <c r="AZ89" s="443"/>
      <c r="BA89" s="443"/>
      <c r="BB89" s="443"/>
      <c r="BC89" s="443"/>
      <c r="BD89" s="443"/>
      <c r="BE89" s="443"/>
      <c r="BF89" s="443"/>
      <c r="BG89" s="443"/>
      <c r="BH89" s="443"/>
      <c r="BI89" s="443"/>
      <c r="BJ89" s="443"/>
      <c r="BK89" s="443"/>
      <c r="BL89" s="443"/>
      <c r="BM89" s="443"/>
      <c r="BN89" s="443"/>
      <c r="BO89" s="443"/>
      <c r="BP89" s="443"/>
      <c r="BQ89" s="443"/>
      <c r="BR89" s="443"/>
      <c r="BS89" s="443"/>
      <c r="BT89" s="443"/>
      <c r="BU89" s="443"/>
      <c r="BV89" s="443"/>
      <c r="BW89" s="443"/>
      <c r="BX89" s="443"/>
    </row>
    <row r="90" spans="1:76" x14ac:dyDescent="0.2">
      <c r="A90" s="443"/>
      <c r="B90" s="446" t="s">
        <v>9</v>
      </c>
      <c r="C90" s="446" t="s">
        <v>553</v>
      </c>
      <c r="D90" s="444"/>
      <c r="E90" s="443"/>
      <c r="F90" s="443"/>
      <c r="G90" s="443"/>
      <c r="H90" s="443"/>
      <c r="I90" s="443"/>
      <c r="J90" s="443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3"/>
      <c r="AV90" s="443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3"/>
      <c r="BK90" s="443"/>
      <c r="BL90" s="443"/>
      <c r="BM90" s="443"/>
      <c r="BN90" s="443"/>
      <c r="BO90" s="443"/>
      <c r="BP90" s="443"/>
      <c r="BQ90" s="443"/>
      <c r="BR90" s="443"/>
      <c r="BS90" s="443"/>
      <c r="BT90" s="443"/>
      <c r="BU90" s="443"/>
      <c r="BV90" s="443"/>
      <c r="BW90" s="443"/>
      <c r="BX90" s="443"/>
    </row>
    <row r="91" spans="1:76" x14ac:dyDescent="0.2">
      <c r="A91" s="443"/>
      <c r="B91" s="447" t="s">
        <v>554</v>
      </c>
      <c r="C91" s="448" t="s">
        <v>555</v>
      </c>
      <c r="D91" s="444"/>
      <c r="E91" s="443"/>
      <c r="F91" s="443"/>
      <c r="G91" s="443"/>
      <c r="H91" s="443"/>
      <c r="I91" s="443"/>
      <c r="J91" s="443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3"/>
      <c r="AA91" s="443"/>
      <c r="AB91" s="443"/>
      <c r="AC91" s="443"/>
      <c r="AD91" s="443"/>
      <c r="AE91" s="443"/>
      <c r="AF91" s="443"/>
      <c r="AG91" s="443"/>
      <c r="AH91" s="443"/>
      <c r="AI91" s="443"/>
      <c r="AJ91" s="443"/>
      <c r="AK91" s="443"/>
      <c r="AL91" s="443"/>
      <c r="AM91" s="443"/>
      <c r="AN91" s="443"/>
      <c r="AO91" s="443"/>
      <c r="AP91" s="443"/>
      <c r="AQ91" s="443"/>
      <c r="AR91" s="443"/>
      <c r="AS91" s="443"/>
      <c r="AT91" s="443"/>
      <c r="AU91" s="443"/>
      <c r="AV91" s="443"/>
      <c r="AW91" s="443"/>
      <c r="AX91" s="443"/>
      <c r="AY91" s="443"/>
      <c r="AZ91" s="443"/>
      <c r="BA91" s="443"/>
      <c r="BB91" s="443"/>
      <c r="BC91" s="443"/>
      <c r="BD91" s="443"/>
      <c r="BE91" s="443"/>
      <c r="BF91" s="443"/>
      <c r="BG91" s="443"/>
      <c r="BH91" s="443"/>
      <c r="BI91" s="443"/>
      <c r="BJ91" s="443"/>
      <c r="BK91" s="443"/>
      <c r="BL91" s="443"/>
      <c r="BM91" s="443"/>
      <c r="BN91" s="443"/>
      <c r="BO91" s="443"/>
      <c r="BP91" s="443"/>
      <c r="BQ91" s="443"/>
      <c r="BR91" s="443"/>
      <c r="BS91" s="443"/>
      <c r="BT91" s="443"/>
      <c r="BU91" s="443"/>
      <c r="BV91" s="443"/>
      <c r="BW91" s="443"/>
      <c r="BX91" s="443"/>
    </row>
    <row r="92" spans="1:76" x14ac:dyDescent="0.2">
      <c r="A92" s="443"/>
      <c r="B92" s="447" t="s">
        <v>556</v>
      </c>
      <c r="C92" s="448" t="s">
        <v>557</v>
      </c>
      <c r="D92" s="444"/>
      <c r="E92" s="443"/>
      <c r="F92" s="443"/>
      <c r="G92" s="443"/>
      <c r="H92" s="443"/>
      <c r="I92" s="443"/>
      <c r="J92" s="443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  <c r="AA92" s="443"/>
      <c r="AB92" s="443"/>
      <c r="AC92" s="443"/>
      <c r="AD92" s="443"/>
      <c r="AE92" s="443"/>
      <c r="AF92" s="443"/>
      <c r="AG92" s="443"/>
      <c r="AH92" s="443"/>
      <c r="AI92" s="443"/>
      <c r="AJ92" s="443"/>
      <c r="AK92" s="443"/>
      <c r="AL92" s="443"/>
      <c r="AM92" s="443"/>
      <c r="AN92" s="443"/>
      <c r="AO92" s="443"/>
      <c r="AP92" s="443"/>
      <c r="AQ92" s="443"/>
      <c r="AR92" s="443"/>
      <c r="AS92" s="443"/>
      <c r="AT92" s="443"/>
      <c r="AU92" s="443"/>
      <c r="AV92" s="443"/>
      <c r="AW92" s="443"/>
      <c r="AX92" s="443"/>
      <c r="AY92" s="443"/>
      <c r="AZ92" s="443"/>
      <c r="BA92" s="443"/>
      <c r="BB92" s="443"/>
      <c r="BC92" s="443"/>
      <c r="BD92" s="443"/>
      <c r="BE92" s="443"/>
      <c r="BF92" s="443"/>
      <c r="BG92" s="443"/>
      <c r="BH92" s="443"/>
      <c r="BI92" s="443"/>
      <c r="BJ92" s="443"/>
      <c r="BK92" s="443"/>
      <c r="BL92" s="443"/>
      <c r="BM92" s="443"/>
      <c r="BN92" s="443"/>
      <c r="BO92" s="443"/>
      <c r="BP92" s="443"/>
      <c r="BQ92" s="443"/>
      <c r="BR92" s="443"/>
      <c r="BS92" s="443"/>
      <c r="BT92" s="443"/>
      <c r="BU92" s="443"/>
      <c r="BV92" s="443"/>
      <c r="BW92" s="443"/>
      <c r="BX92" s="443"/>
    </row>
    <row r="93" spans="1:76" x14ac:dyDescent="0.2">
      <c r="A93" s="443"/>
      <c r="B93" s="447" t="s">
        <v>558</v>
      </c>
      <c r="C93" s="448" t="s">
        <v>559</v>
      </c>
      <c r="D93" s="444"/>
      <c r="E93" s="443"/>
      <c r="F93" s="443"/>
      <c r="G93" s="443"/>
      <c r="H93" s="443"/>
      <c r="I93" s="443"/>
      <c r="J93" s="443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3"/>
      <c r="AV93" s="443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3"/>
      <c r="BK93" s="443"/>
      <c r="BL93" s="443"/>
      <c r="BM93" s="443"/>
      <c r="BN93" s="443"/>
      <c r="BO93" s="443"/>
      <c r="BP93" s="443"/>
      <c r="BQ93" s="443"/>
      <c r="BR93" s="443"/>
      <c r="BS93" s="443"/>
      <c r="BT93" s="443"/>
      <c r="BU93" s="443"/>
      <c r="BV93" s="443"/>
      <c r="BW93" s="443"/>
      <c r="BX93" s="443"/>
    </row>
    <row r="94" spans="1:76" x14ac:dyDescent="0.2">
      <c r="A94" s="443"/>
      <c r="B94" s="447" t="s">
        <v>154</v>
      </c>
      <c r="C94" s="448" t="s">
        <v>560</v>
      </c>
      <c r="D94" s="444"/>
      <c r="E94" s="443"/>
      <c r="F94" s="443"/>
      <c r="G94" s="443"/>
      <c r="H94" s="443"/>
      <c r="I94" s="443"/>
      <c r="J94" s="443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  <c r="AA94" s="443"/>
      <c r="AB94" s="443"/>
      <c r="AC94" s="443"/>
      <c r="AD94" s="443"/>
      <c r="AE94" s="443"/>
      <c r="AF94" s="443"/>
      <c r="AG94" s="443"/>
      <c r="AH94" s="443"/>
      <c r="AI94" s="443"/>
      <c r="AJ94" s="443"/>
      <c r="AK94" s="443"/>
      <c r="AL94" s="443"/>
      <c r="AM94" s="443"/>
      <c r="AN94" s="443"/>
      <c r="AO94" s="443"/>
      <c r="AP94" s="443"/>
      <c r="AQ94" s="443"/>
      <c r="AR94" s="443"/>
      <c r="AS94" s="443"/>
      <c r="AT94" s="443"/>
      <c r="AU94" s="443"/>
      <c r="AV94" s="443"/>
      <c r="AW94" s="443"/>
      <c r="AX94" s="443"/>
      <c r="AY94" s="443"/>
      <c r="AZ94" s="443"/>
      <c r="BA94" s="443"/>
      <c r="BB94" s="443"/>
      <c r="BC94" s="443"/>
      <c r="BD94" s="443"/>
      <c r="BE94" s="443"/>
      <c r="BF94" s="443"/>
      <c r="BG94" s="443"/>
      <c r="BH94" s="443"/>
      <c r="BI94" s="443"/>
      <c r="BJ94" s="443"/>
      <c r="BK94" s="443"/>
      <c r="BL94" s="443"/>
      <c r="BM94" s="443"/>
      <c r="BN94" s="443"/>
      <c r="BO94" s="443"/>
      <c r="BP94" s="443"/>
      <c r="BQ94" s="443"/>
      <c r="BR94" s="443"/>
      <c r="BS94" s="443"/>
      <c r="BT94" s="443"/>
      <c r="BU94" s="443"/>
      <c r="BV94" s="443"/>
      <c r="BW94" s="443"/>
      <c r="BX94" s="443"/>
    </row>
    <row r="95" spans="1:76" x14ac:dyDescent="0.2">
      <c r="A95" s="443"/>
      <c r="B95" s="447" t="s">
        <v>153</v>
      </c>
      <c r="C95" s="448" t="s">
        <v>561</v>
      </c>
      <c r="D95" s="444"/>
      <c r="E95" s="443"/>
      <c r="F95" s="443"/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  <c r="AA95" s="443"/>
      <c r="AB95" s="443"/>
      <c r="AC95" s="443"/>
      <c r="AD95" s="443"/>
      <c r="AE95" s="443"/>
      <c r="AF95" s="443"/>
      <c r="AG95" s="443"/>
      <c r="AH95" s="443"/>
      <c r="AI95" s="443"/>
      <c r="AJ95" s="443"/>
      <c r="AK95" s="443"/>
      <c r="AL95" s="443"/>
      <c r="AM95" s="443"/>
      <c r="AN95" s="443"/>
      <c r="AO95" s="443"/>
      <c r="AP95" s="443"/>
      <c r="AQ95" s="443"/>
      <c r="AR95" s="443"/>
      <c r="AS95" s="443"/>
      <c r="AT95" s="443"/>
      <c r="AU95" s="443"/>
      <c r="AV95" s="443"/>
      <c r="AW95" s="443"/>
      <c r="AX95" s="443"/>
      <c r="AY95" s="443"/>
      <c r="AZ95" s="443"/>
      <c r="BA95" s="443"/>
      <c r="BB95" s="443"/>
      <c r="BC95" s="443"/>
      <c r="BD95" s="443"/>
      <c r="BE95" s="443"/>
      <c r="BF95" s="443"/>
      <c r="BG95" s="443"/>
      <c r="BH95" s="443"/>
      <c r="BI95" s="443"/>
      <c r="BJ95" s="443"/>
      <c r="BK95" s="443"/>
      <c r="BL95" s="443"/>
      <c r="BM95" s="443"/>
      <c r="BN95" s="443"/>
      <c r="BO95" s="443"/>
      <c r="BP95" s="443"/>
      <c r="BQ95" s="443"/>
      <c r="BR95" s="443"/>
      <c r="BS95" s="443"/>
      <c r="BT95" s="443"/>
      <c r="BU95" s="443"/>
      <c r="BV95" s="443"/>
      <c r="BW95" s="443"/>
      <c r="BX95" s="443"/>
    </row>
    <row r="96" spans="1:76" x14ac:dyDescent="0.2">
      <c r="A96" s="443"/>
      <c r="B96" s="447" t="s">
        <v>562</v>
      </c>
      <c r="C96" s="448" t="s">
        <v>563</v>
      </c>
      <c r="D96" s="444"/>
      <c r="E96" s="443"/>
      <c r="F96" s="443"/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  <c r="AA96" s="443"/>
      <c r="AB96" s="443"/>
      <c r="AC96" s="443"/>
      <c r="AD96" s="443"/>
      <c r="AE96" s="443"/>
      <c r="AF96" s="443"/>
      <c r="AG96" s="443"/>
      <c r="AH96" s="443"/>
      <c r="AI96" s="443"/>
      <c r="AJ96" s="443"/>
      <c r="AK96" s="443"/>
      <c r="AL96" s="443"/>
      <c r="AM96" s="443"/>
      <c r="AN96" s="443"/>
      <c r="AO96" s="443"/>
      <c r="AP96" s="443"/>
      <c r="AQ96" s="443"/>
      <c r="AR96" s="443"/>
      <c r="AS96" s="443"/>
      <c r="AT96" s="443"/>
      <c r="AU96" s="443"/>
      <c r="AV96" s="443"/>
      <c r="AW96" s="443"/>
      <c r="AX96" s="443"/>
      <c r="AY96" s="443"/>
      <c r="AZ96" s="443"/>
      <c r="BA96" s="443"/>
      <c r="BB96" s="443"/>
      <c r="BC96" s="443"/>
      <c r="BD96" s="443"/>
      <c r="BE96" s="443"/>
      <c r="BF96" s="443"/>
      <c r="BG96" s="443"/>
      <c r="BH96" s="443"/>
      <c r="BI96" s="443"/>
      <c r="BJ96" s="443"/>
      <c r="BK96" s="443"/>
      <c r="BL96" s="443"/>
      <c r="BM96" s="443"/>
      <c r="BN96" s="443"/>
      <c r="BO96" s="443"/>
      <c r="BP96" s="443"/>
      <c r="BQ96" s="443"/>
      <c r="BR96" s="443"/>
      <c r="BS96" s="443"/>
      <c r="BT96" s="443"/>
      <c r="BU96" s="443"/>
      <c r="BV96" s="443"/>
      <c r="BW96" s="443"/>
      <c r="BX96" s="443"/>
    </row>
    <row r="97" spans="1:76" x14ac:dyDescent="0.2">
      <c r="A97" s="443"/>
      <c r="B97" s="447" t="s">
        <v>564</v>
      </c>
      <c r="C97" s="448" t="s">
        <v>565</v>
      </c>
      <c r="D97" s="444"/>
      <c r="E97" s="443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  <c r="AA97" s="443"/>
      <c r="AB97" s="443"/>
      <c r="AC97" s="443"/>
      <c r="AD97" s="443"/>
      <c r="AE97" s="443"/>
      <c r="AF97" s="443"/>
      <c r="AG97" s="443"/>
      <c r="AH97" s="443"/>
      <c r="AI97" s="443"/>
      <c r="AJ97" s="443"/>
      <c r="AK97" s="443"/>
      <c r="AL97" s="443"/>
      <c r="AM97" s="443"/>
      <c r="AN97" s="443"/>
      <c r="AO97" s="443"/>
      <c r="AP97" s="443"/>
      <c r="AQ97" s="443"/>
      <c r="AR97" s="443"/>
      <c r="AS97" s="443"/>
      <c r="AT97" s="443"/>
      <c r="AU97" s="443"/>
      <c r="AV97" s="443"/>
      <c r="AW97" s="443"/>
      <c r="AX97" s="443"/>
      <c r="AY97" s="443"/>
      <c r="AZ97" s="443"/>
      <c r="BA97" s="443"/>
      <c r="BB97" s="443"/>
      <c r="BC97" s="443"/>
      <c r="BD97" s="443"/>
      <c r="BE97" s="443"/>
      <c r="BF97" s="443"/>
      <c r="BG97" s="443"/>
      <c r="BH97" s="443"/>
      <c r="BI97" s="443"/>
      <c r="BJ97" s="443"/>
      <c r="BK97" s="443"/>
      <c r="BL97" s="443"/>
      <c r="BM97" s="443"/>
      <c r="BN97" s="443"/>
      <c r="BO97" s="443"/>
      <c r="BP97" s="443"/>
      <c r="BQ97" s="443"/>
      <c r="BR97" s="443"/>
      <c r="BS97" s="443"/>
      <c r="BT97" s="443"/>
      <c r="BU97" s="443"/>
      <c r="BV97" s="443"/>
      <c r="BW97" s="443"/>
      <c r="BX97" s="443"/>
    </row>
    <row r="98" spans="1:76" x14ac:dyDescent="0.2">
      <c r="A98" s="443"/>
      <c r="B98" s="446" t="s">
        <v>566</v>
      </c>
      <c r="C98" s="446" t="s">
        <v>567</v>
      </c>
      <c r="D98" s="444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  <c r="AA98" s="443"/>
      <c r="AB98" s="443"/>
      <c r="AC98" s="443"/>
      <c r="AD98" s="443"/>
      <c r="AE98" s="443"/>
      <c r="AF98" s="443"/>
      <c r="AG98" s="443"/>
      <c r="AH98" s="443"/>
      <c r="AI98" s="443"/>
      <c r="AJ98" s="443"/>
      <c r="AK98" s="443"/>
      <c r="AL98" s="443"/>
      <c r="AM98" s="443"/>
      <c r="AN98" s="443"/>
      <c r="AO98" s="443"/>
      <c r="AP98" s="443"/>
      <c r="AQ98" s="443"/>
      <c r="AR98" s="443"/>
      <c r="AS98" s="443"/>
      <c r="AT98" s="443"/>
      <c r="AU98" s="443"/>
      <c r="AV98" s="443"/>
      <c r="AW98" s="443"/>
      <c r="AX98" s="443"/>
      <c r="AY98" s="443"/>
      <c r="AZ98" s="443"/>
      <c r="BA98" s="443"/>
      <c r="BB98" s="443"/>
      <c r="BC98" s="443"/>
      <c r="BD98" s="443"/>
      <c r="BE98" s="443"/>
      <c r="BF98" s="443"/>
      <c r="BG98" s="443"/>
      <c r="BH98" s="443"/>
      <c r="BI98" s="443"/>
      <c r="BJ98" s="443"/>
      <c r="BK98" s="443"/>
      <c r="BL98" s="443"/>
      <c r="BM98" s="443"/>
      <c r="BN98" s="443"/>
      <c r="BO98" s="443"/>
      <c r="BP98" s="443"/>
      <c r="BQ98" s="443"/>
      <c r="BR98" s="443"/>
      <c r="BS98" s="443"/>
      <c r="BT98" s="443"/>
      <c r="BU98" s="443"/>
      <c r="BV98" s="443"/>
      <c r="BW98" s="443"/>
      <c r="BX98" s="443"/>
    </row>
    <row r="99" spans="1:76" x14ac:dyDescent="0.2">
      <c r="A99" s="443"/>
      <c r="B99" s="446" t="s">
        <v>152</v>
      </c>
      <c r="C99" s="446" t="s">
        <v>568</v>
      </c>
      <c r="D99" s="444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  <c r="AA99" s="443"/>
      <c r="AB99" s="443"/>
      <c r="AC99" s="443"/>
      <c r="AD99" s="443"/>
      <c r="AE99" s="443"/>
      <c r="AF99" s="443"/>
      <c r="AG99" s="443"/>
      <c r="AH99" s="443"/>
      <c r="AI99" s="443"/>
      <c r="AJ99" s="443"/>
      <c r="AK99" s="443"/>
      <c r="AL99" s="443"/>
      <c r="AM99" s="443"/>
      <c r="AN99" s="443"/>
      <c r="AO99" s="443"/>
      <c r="AP99" s="443"/>
      <c r="AQ99" s="443"/>
      <c r="AR99" s="443"/>
      <c r="AS99" s="443"/>
      <c r="AT99" s="443"/>
      <c r="AU99" s="443"/>
      <c r="AV99" s="443"/>
      <c r="AW99" s="443"/>
      <c r="AX99" s="443"/>
      <c r="AY99" s="443"/>
      <c r="AZ99" s="443"/>
      <c r="BA99" s="443"/>
      <c r="BB99" s="443"/>
      <c r="BC99" s="443"/>
      <c r="BD99" s="443"/>
      <c r="BE99" s="443"/>
      <c r="BF99" s="443"/>
      <c r="BG99" s="443"/>
      <c r="BH99" s="443"/>
      <c r="BI99" s="443"/>
      <c r="BJ99" s="443"/>
      <c r="BK99" s="443"/>
      <c r="BL99" s="443"/>
      <c r="BM99" s="443"/>
      <c r="BN99" s="443"/>
      <c r="BO99" s="443"/>
      <c r="BP99" s="443"/>
      <c r="BQ99" s="443"/>
      <c r="BR99" s="443"/>
      <c r="BS99" s="443"/>
      <c r="BT99" s="443"/>
      <c r="BU99" s="443"/>
      <c r="BV99" s="443"/>
      <c r="BW99" s="443"/>
      <c r="BX99" s="443"/>
    </row>
    <row r="100" spans="1:76" x14ac:dyDescent="0.2">
      <c r="A100" s="443"/>
      <c r="B100" s="446" t="s">
        <v>569</v>
      </c>
      <c r="C100" s="446" t="s">
        <v>570</v>
      </c>
      <c r="D100" s="444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  <c r="AA100" s="443"/>
      <c r="AB100" s="443"/>
      <c r="AC100" s="443"/>
      <c r="AD100" s="443"/>
      <c r="AE100" s="443"/>
      <c r="AF100" s="443"/>
      <c r="AG100" s="443"/>
      <c r="AH100" s="443"/>
      <c r="AI100" s="443"/>
      <c r="AJ100" s="443"/>
      <c r="AK100" s="443"/>
      <c r="AL100" s="443"/>
      <c r="AM100" s="443"/>
      <c r="AN100" s="443"/>
      <c r="AO100" s="443"/>
      <c r="AP100" s="443"/>
      <c r="AQ100" s="443"/>
      <c r="AR100" s="443"/>
      <c r="AS100" s="443"/>
      <c r="AT100" s="443"/>
      <c r="AU100" s="443"/>
      <c r="AV100" s="443"/>
      <c r="AW100" s="443"/>
      <c r="AX100" s="443"/>
      <c r="AY100" s="443"/>
      <c r="AZ100" s="443"/>
      <c r="BA100" s="443"/>
      <c r="BB100" s="443"/>
      <c r="BC100" s="443"/>
      <c r="BD100" s="443"/>
      <c r="BE100" s="443"/>
      <c r="BF100" s="443"/>
      <c r="BG100" s="443"/>
      <c r="BH100" s="443"/>
      <c r="BI100" s="443"/>
      <c r="BJ100" s="443"/>
      <c r="BK100" s="443"/>
      <c r="BL100" s="443"/>
      <c r="BM100" s="443"/>
      <c r="BN100" s="443"/>
      <c r="BO100" s="443"/>
      <c r="BP100" s="443"/>
      <c r="BQ100" s="443"/>
      <c r="BR100" s="443"/>
      <c r="BS100" s="443"/>
      <c r="BT100" s="443"/>
      <c r="BU100" s="443"/>
      <c r="BV100" s="443"/>
      <c r="BW100" s="443"/>
      <c r="BX100" s="443"/>
    </row>
    <row r="101" spans="1:76" x14ac:dyDescent="0.2">
      <c r="A101" s="443"/>
      <c r="B101" s="446"/>
      <c r="C101" s="446"/>
      <c r="D101" s="444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  <c r="AA101" s="443"/>
      <c r="AB101" s="443"/>
      <c r="AC101" s="443"/>
      <c r="AD101" s="443"/>
      <c r="AE101" s="443"/>
      <c r="AF101" s="443"/>
      <c r="AG101" s="443"/>
      <c r="AH101" s="443"/>
      <c r="AI101" s="443"/>
      <c r="AJ101" s="443"/>
      <c r="AK101" s="443"/>
      <c r="AL101" s="443"/>
      <c r="AM101" s="443"/>
      <c r="AN101" s="443"/>
      <c r="AO101" s="443"/>
      <c r="AP101" s="443"/>
      <c r="AQ101" s="443"/>
      <c r="AR101" s="443"/>
      <c r="AS101" s="443"/>
      <c r="AT101" s="443"/>
      <c r="AU101" s="443"/>
      <c r="AV101" s="443"/>
      <c r="AW101" s="443"/>
      <c r="AX101" s="443"/>
      <c r="AY101" s="443"/>
      <c r="AZ101" s="443"/>
      <c r="BA101" s="443"/>
      <c r="BB101" s="443"/>
      <c r="BC101" s="443"/>
      <c r="BD101" s="443"/>
      <c r="BE101" s="443"/>
      <c r="BF101" s="443"/>
      <c r="BG101" s="443"/>
      <c r="BH101" s="443"/>
      <c r="BI101" s="443"/>
      <c r="BJ101" s="443"/>
      <c r="BK101" s="443"/>
      <c r="BL101" s="443"/>
      <c r="BM101" s="443"/>
      <c r="BN101" s="443"/>
      <c r="BO101" s="443"/>
      <c r="BP101" s="443"/>
      <c r="BQ101" s="443"/>
      <c r="BR101" s="443"/>
      <c r="BS101" s="443"/>
      <c r="BT101" s="443"/>
      <c r="BU101" s="443"/>
      <c r="BV101" s="443"/>
      <c r="BW101" s="443"/>
      <c r="BX101" s="443"/>
    </row>
    <row r="102" spans="1:76" x14ac:dyDescent="0.2">
      <c r="A102" s="443"/>
      <c r="B102" s="445" t="s">
        <v>111</v>
      </c>
      <c r="C102" s="32" t="s">
        <v>550</v>
      </c>
      <c r="D102" s="444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  <c r="AA102" s="443"/>
      <c r="AB102" s="443"/>
      <c r="AC102" s="443"/>
      <c r="AD102" s="443"/>
      <c r="AE102" s="443"/>
      <c r="AF102" s="443"/>
      <c r="AG102" s="443"/>
      <c r="AH102" s="443"/>
      <c r="AI102" s="443"/>
      <c r="AJ102" s="443"/>
      <c r="AK102" s="443"/>
      <c r="AL102" s="443"/>
      <c r="AM102" s="443"/>
      <c r="AN102" s="443"/>
      <c r="AO102" s="443"/>
      <c r="AP102" s="443"/>
      <c r="AQ102" s="443"/>
      <c r="AR102" s="443"/>
      <c r="AS102" s="443"/>
      <c r="AT102" s="443"/>
      <c r="AU102" s="443"/>
      <c r="AV102" s="443"/>
      <c r="AW102" s="443"/>
      <c r="AX102" s="443"/>
      <c r="AY102" s="443"/>
      <c r="AZ102" s="443"/>
      <c r="BA102" s="443"/>
      <c r="BB102" s="443"/>
      <c r="BC102" s="443"/>
      <c r="BD102" s="443"/>
      <c r="BE102" s="443"/>
      <c r="BF102" s="443"/>
      <c r="BG102" s="443"/>
      <c r="BH102" s="443"/>
      <c r="BI102" s="443"/>
      <c r="BJ102" s="443"/>
      <c r="BK102" s="443"/>
      <c r="BL102" s="443"/>
      <c r="BM102" s="443"/>
      <c r="BN102" s="443"/>
      <c r="BO102" s="443"/>
      <c r="BP102" s="443"/>
      <c r="BQ102" s="443"/>
      <c r="BR102" s="443"/>
      <c r="BS102" s="443"/>
      <c r="BT102" s="443"/>
      <c r="BU102" s="443"/>
      <c r="BV102" s="443"/>
      <c r="BW102" s="443"/>
      <c r="BX102" s="443"/>
    </row>
    <row r="103" spans="1:76" x14ac:dyDescent="0.2">
      <c r="A103" s="443"/>
      <c r="B103" s="446" t="s">
        <v>97</v>
      </c>
      <c r="C103" s="32" t="s">
        <v>551</v>
      </c>
      <c r="D103" s="444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  <c r="AA103" s="443"/>
      <c r="AB103" s="443"/>
      <c r="AC103" s="443"/>
      <c r="AD103" s="443"/>
      <c r="AE103" s="443"/>
      <c r="AF103" s="443"/>
      <c r="AG103" s="443"/>
      <c r="AH103" s="443"/>
      <c r="AI103" s="443"/>
      <c r="AJ103" s="443"/>
      <c r="AK103" s="443"/>
      <c r="AL103" s="443"/>
      <c r="AM103" s="443"/>
      <c r="AN103" s="443"/>
      <c r="AO103" s="443"/>
      <c r="AP103" s="443"/>
      <c r="AQ103" s="443"/>
      <c r="AR103" s="443"/>
      <c r="AS103" s="443"/>
      <c r="AT103" s="443"/>
      <c r="AU103" s="443"/>
      <c r="AV103" s="443"/>
      <c r="AW103" s="443"/>
      <c r="AX103" s="443"/>
      <c r="AY103" s="443"/>
      <c r="AZ103" s="443"/>
      <c r="BA103" s="443"/>
      <c r="BB103" s="443"/>
      <c r="BC103" s="443"/>
      <c r="BD103" s="443"/>
      <c r="BE103" s="443"/>
      <c r="BF103" s="443"/>
      <c r="BG103" s="443"/>
      <c r="BH103" s="443"/>
      <c r="BI103" s="443"/>
      <c r="BJ103" s="443"/>
      <c r="BK103" s="443"/>
      <c r="BL103" s="443"/>
      <c r="BM103" s="443"/>
      <c r="BN103" s="443"/>
      <c r="BO103" s="443"/>
      <c r="BP103" s="443"/>
      <c r="BQ103" s="443"/>
      <c r="BR103" s="443"/>
      <c r="BS103" s="443"/>
      <c r="BT103" s="443"/>
      <c r="BU103" s="443"/>
      <c r="BV103" s="443"/>
      <c r="BW103" s="443"/>
      <c r="BX103" s="443"/>
    </row>
    <row r="104" spans="1:76" x14ac:dyDescent="0.2">
      <c r="A104" s="443"/>
      <c r="B104" s="446" t="s">
        <v>104</v>
      </c>
      <c r="C104" s="32" t="s">
        <v>552</v>
      </c>
      <c r="D104" s="444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  <c r="AA104" s="443"/>
      <c r="AB104" s="443"/>
      <c r="AC104" s="443"/>
      <c r="AD104" s="443"/>
      <c r="AE104" s="443"/>
      <c r="AF104" s="443"/>
      <c r="AG104" s="443"/>
      <c r="AH104" s="443"/>
      <c r="AI104" s="443"/>
      <c r="AJ104" s="443"/>
      <c r="AK104" s="443"/>
      <c r="AL104" s="443"/>
      <c r="AM104" s="443"/>
      <c r="AN104" s="443"/>
      <c r="AO104" s="443"/>
      <c r="AP104" s="443"/>
      <c r="AQ104" s="443"/>
      <c r="AR104" s="443"/>
      <c r="AS104" s="443"/>
      <c r="AT104" s="443"/>
      <c r="AU104" s="443"/>
      <c r="AV104" s="443"/>
      <c r="AW104" s="443"/>
      <c r="AX104" s="443"/>
      <c r="AY104" s="443"/>
      <c r="AZ104" s="443"/>
      <c r="BA104" s="443"/>
      <c r="BB104" s="443"/>
      <c r="BC104" s="443"/>
      <c r="BD104" s="443"/>
      <c r="BE104" s="443"/>
      <c r="BF104" s="443"/>
      <c r="BG104" s="443"/>
      <c r="BH104" s="443"/>
      <c r="BI104" s="443"/>
      <c r="BJ104" s="443"/>
      <c r="BK104" s="443"/>
      <c r="BL104" s="443"/>
      <c r="BM104" s="443"/>
      <c r="BN104" s="443"/>
      <c r="BO104" s="443"/>
      <c r="BP104" s="443"/>
      <c r="BQ104" s="443"/>
      <c r="BR104" s="443"/>
      <c r="BS104" s="443"/>
      <c r="BT104" s="443"/>
      <c r="BU104" s="443"/>
      <c r="BV104" s="443"/>
      <c r="BW104" s="443"/>
      <c r="BX104" s="443"/>
    </row>
    <row r="105" spans="1:76" x14ac:dyDescent="0.2">
      <c r="A105" s="443"/>
      <c r="B105" s="449"/>
      <c r="C105" s="449"/>
      <c r="D105" s="444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  <c r="AA105" s="443"/>
      <c r="AB105" s="443"/>
      <c r="AC105" s="443"/>
      <c r="AD105" s="443"/>
      <c r="AE105" s="443"/>
      <c r="AF105" s="443"/>
      <c r="AG105" s="443"/>
      <c r="AH105" s="443"/>
      <c r="AI105" s="443"/>
      <c r="AJ105" s="443"/>
      <c r="AK105" s="443"/>
      <c r="AL105" s="443"/>
      <c r="AM105" s="443"/>
      <c r="AN105" s="443"/>
      <c r="AO105" s="443"/>
      <c r="AP105" s="443"/>
      <c r="AQ105" s="443"/>
      <c r="AR105" s="443"/>
      <c r="AS105" s="443"/>
      <c r="AT105" s="443"/>
      <c r="AU105" s="443"/>
      <c r="AV105" s="443"/>
      <c r="AW105" s="443"/>
      <c r="AX105" s="443"/>
      <c r="AY105" s="443"/>
      <c r="AZ105" s="443"/>
      <c r="BA105" s="443"/>
      <c r="BB105" s="443"/>
      <c r="BC105" s="443"/>
      <c r="BD105" s="443"/>
      <c r="BE105" s="443"/>
      <c r="BF105" s="443"/>
      <c r="BG105" s="443"/>
      <c r="BH105" s="443"/>
      <c r="BI105" s="443"/>
      <c r="BJ105" s="443"/>
      <c r="BK105" s="443"/>
      <c r="BL105" s="443"/>
      <c r="BM105" s="443"/>
      <c r="BN105" s="443"/>
      <c r="BO105" s="443"/>
      <c r="BP105" s="443"/>
      <c r="BQ105" s="443"/>
      <c r="BR105" s="443"/>
      <c r="BS105" s="443"/>
      <c r="BT105" s="443"/>
      <c r="BU105" s="443"/>
      <c r="BV105" s="443"/>
      <c r="BW105" s="443"/>
      <c r="BX105" s="443"/>
    </row>
    <row r="106" spans="1:76" x14ac:dyDescent="0.2">
      <c r="A106" s="443"/>
      <c r="B106" s="450" t="s">
        <v>113</v>
      </c>
      <c r="C106" s="446"/>
      <c r="D106" s="444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  <c r="AA106" s="443"/>
      <c r="AB106" s="443"/>
      <c r="AC106" s="443"/>
      <c r="AD106" s="443"/>
      <c r="AE106" s="443"/>
      <c r="AF106" s="443"/>
      <c r="AG106" s="443"/>
      <c r="AH106" s="443"/>
      <c r="AI106" s="443"/>
      <c r="AJ106" s="443"/>
      <c r="AK106" s="443"/>
      <c r="AL106" s="443"/>
      <c r="AM106" s="443"/>
      <c r="AN106" s="443"/>
      <c r="AO106" s="443"/>
      <c r="AP106" s="443"/>
      <c r="AQ106" s="443"/>
      <c r="AR106" s="443"/>
      <c r="AS106" s="443"/>
      <c r="AT106" s="443"/>
      <c r="AU106" s="443"/>
      <c r="AV106" s="443"/>
      <c r="AW106" s="443"/>
      <c r="AX106" s="443"/>
      <c r="AY106" s="443"/>
      <c r="AZ106" s="443"/>
      <c r="BA106" s="443"/>
      <c r="BB106" s="443"/>
      <c r="BC106" s="443"/>
      <c r="BD106" s="443"/>
      <c r="BE106" s="443"/>
      <c r="BF106" s="443"/>
      <c r="BG106" s="443"/>
      <c r="BH106" s="443"/>
      <c r="BI106" s="443"/>
      <c r="BJ106" s="443"/>
      <c r="BK106" s="443"/>
      <c r="BL106" s="443"/>
      <c r="BM106" s="443"/>
      <c r="BN106" s="443"/>
      <c r="BO106" s="443"/>
      <c r="BP106" s="443"/>
      <c r="BQ106" s="443"/>
      <c r="BR106" s="443"/>
      <c r="BS106" s="443"/>
      <c r="BT106" s="443"/>
      <c r="BU106" s="443"/>
      <c r="BV106" s="443"/>
      <c r="BW106" s="443"/>
      <c r="BX106" s="443"/>
    </row>
    <row r="107" spans="1:76" x14ac:dyDescent="0.2">
      <c r="A107" s="443"/>
      <c r="B107" s="450" t="s">
        <v>105</v>
      </c>
      <c r="C107" s="32" t="s">
        <v>114</v>
      </c>
      <c r="D107" s="444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  <c r="AA107" s="443"/>
      <c r="AB107" s="443"/>
      <c r="AC107" s="443"/>
      <c r="AD107" s="443"/>
      <c r="AE107" s="443"/>
      <c r="AF107" s="443"/>
      <c r="AG107" s="443"/>
      <c r="AH107" s="443"/>
      <c r="AI107" s="443"/>
      <c r="AJ107" s="443"/>
      <c r="AK107" s="443"/>
      <c r="AL107" s="443"/>
      <c r="AM107" s="443"/>
      <c r="AN107" s="443"/>
      <c r="AO107" s="443"/>
      <c r="AP107" s="443"/>
      <c r="AQ107" s="443"/>
      <c r="AR107" s="443"/>
      <c r="AS107" s="443"/>
      <c r="AT107" s="443"/>
      <c r="AU107" s="443"/>
      <c r="AV107" s="443"/>
      <c r="AW107" s="443"/>
      <c r="AX107" s="443"/>
      <c r="AY107" s="443"/>
      <c r="AZ107" s="443"/>
      <c r="BA107" s="443"/>
      <c r="BB107" s="443"/>
      <c r="BC107" s="443"/>
      <c r="BD107" s="443"/>
      <c r="BE107" s="443"/>
      <c r="BF107" s="443"/>
      <c r="BG107" s="443"/>
      <c r="BH107" s="443"/>
      <c r="BI107" s="443"/>
      <c r="BJ107" s="443"/>
      <c r="BK107" s="443"/>
      <c r="BL107" s="443"/>
      <c r="BM107" s="443"/>
      <c r="BN107" s="443"/>
      <c r="BO107" s="443"/>
      <c r="BP107" s="443"/>
      <c r="BQ107" s="443"/>
      <c r="BR107" s="443"/>
      <c r="BS107" s="443"/>
      <c r="BT107" s="443"/>
      <c r="BU107" s="443"/>
      <c r="BV107" s="443"/>
      <c r="BW107" s="443"/>
      <c r="BX107" s="443"/>
    </row>
    <row r="108" spans="1:76" x14ac:dyDescent="0.2">
      <c r="A108" s="443"/>
      <c r="B108" s="446"/>
      <c r="C108" s="32" t="s">
        <v>115</v>
      </c>
      <c r="D108" s="444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  <c r="AA108" s="443"/>
      <c r="AB108" s="443"/>
      <c r="AC108" s="443"/>
      <c r="AD108" s="443"/>
      <c r="AE108" s="443"/>
      <c r="AF108" s="443"/>
      <c r="AG108" s="443"/>
      <c r="AH108" s="443"/>
      <c r="AI108" s="443"/>
      <c r="AJ108" s="443"/>
      <c r="AK108" s="443"/>
      <c r="AL108" s="443"/>
      <c r="AM108" s="443"/>
      <c r="AN108" s="443"/>
      <c r="AO108" s="443"/>
      <c r="AP108" s="443"/>
      <c r="AQ108" s="443"/>
      <c r="AR108" s="443"/>
      <c r="AS108" s="443"/>
      <c r="AT108" s="443"/>
      <c r="AU108" s="443"/>
      <c r="AV108" s="443"/>
      <c r="AW108" s="443"/>
      <c r="AX108" s="443"/>
      <c r="AY108" s="443"/>
      <c r="AZ108" s="443"/>
      <c r="BA108" s="443"/>
      <c r="BB108" s="443"/>
      <c r="BC108" s="443"/>
      <c r="BD108" s="443"/>
      <c r="BE108" s="443"/>
      <c r="BF108" s="443"/>
      <c r="BG108" s="443"/>
      <c r="BH108" s="443"/>
      <c r="BI108" s="443"/>
      <c r="BJ108" s="443"/>
      <c r="BK108" s="443"/>
      <c r="BL108" s="443"/>
      <c r="BM108" s="443"/>
      <c r="BN108" s="443"/>
      <c r="BO108" s="443"/>
      <c r="BP108" s="443"/>
      <c r="BQ108" s="443"/>
      <c r="BR108" s="443"/>
      <c r="BS108" s="443"/>
      <c r="BT108" s="443"/>
      <c r="BU108" s="443"/>
      <c r="BV108" s="443"/>
      <c r="BW108" s="443"/>
      <c r="BX108" s="443"/>
    </row>
    <row r="109" spans="1:76" x14ac:dyDescent="0.2">
      <c r="A109" s="443"/>
      <c r="B109" s="444"/>
      <c r="C109" s="444"/>
      <c r="D109" s="444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  <c r="AA109" s="443"/>
      <c r="AB109" s="443"/>
      <c r="AC109" s="443"/>
      <c r="AD109" s="443"/>
      <c r="AE109" s="443"/>
      <c r="AF109" s="443"/>
      <c r="AG109" s="443"/>
      <c r="AH109" s="443"/>
      <c r="AI109" s="443"/>
      <c r="AJ109" s="443"/>
      <c r="AK109" s="443"/>
      <c r="AL109" s="443"/>
      <c r="AM109" s="443"/>
      <c r="AN109" s="443"/>
      <c r="AO109" s="443"/>
      <c r="AP109" s="443"/>
      <c r="AQ109" s="443"/>
      <c r="AR109" s="443"/>
      <c r="AS109" s="443"/>
      <c r="AT109" s="443"/>
      <c r="AU109" s="443"/>
      <c r="AV109" s="443"/>
      <c r="AW109" s="443"/>
      <c r="AX109" s="443"/>
      <c r="AY109" s="443"/>
      <c r="AZ109" s="443"/>
      <c r="BA109" s="443"/>
      <c r="BB109" s="443"/>
      <c r="BC109" s="443"/>
      <c r="BD109" s="443"/>
      <c r="BE109" s="443"/>
      <c r="BF109" s="443"/>
      <c r="BG109" s="443"/>
      <c r="BH109" s="443"/>
      <c r="BI109" s="443"/>
      <c r="BJ109" s="443"/>
      <c r="BK109" s="443"/>
      <c r="BL109" s="443"/>
      <c r="BM109" s="443"/>
      <c r="BN109" s="443"/>
      <c r="BO109" s="443"/>
      <c r="BP109" s="443"/>
      <c r="BQ109" s="443"/>
      <c r="BR109" s="443"/>
      <c r="BS109" s="443"/>
      <c r="BT109" s="443"/>
      <c r="BU109" s="443"/>
      <c r="BV109" s="443"/>
      <c r="BW109" s="443"/>
      <c r="BX109" s="443"/>
    </row>
    <row r="110" spans="1:76" x14ac:dyDescent="0.2">
      <c r="A110" s="443"/>
      <c r="B110" s="444"/>
      <c r="C110" s="444"/>
      <c r="D110" s="444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  <c r="AA110" s="443"/>
      <c r="AB110" s="443"/>
      <c r="AC110" s="443"/>
      <c r="AD110" s="443"/>
      <c r="AE110" s="443"/>
      <c r="AF110" s="443"/>
      <c r="AG110" s="443"/>
      <c r="AH110" s="443"/>
      <c r="AI110" s="443"/>
      <c r="AJ110" s="443"/>
      <c r="AK110" s="443"/>
      <c r="AL110" s="443"/>
      <c r="AM110" s="443"/>
      <c r="AN110" s="443"/>
      <c r="AO110" s="443"/>
      <c r="AP110" s="443"/>
      <c r="AQ110" s="443"/>
      <c r="AR110" s="443"/>
      <c r="AS110" s="443"/>
      <c r="AT110" s="443"/>
      <c r="AU110" s="443"/>
      <c r="AV110" s="443"/>
      <c r="AW110" s="443"/>
      <c r="AX110" s="443"/>
      <c r="AY110" s="443"/>
      <c r="AZ110" s="443"/>
      <c r="BA110" s="443"/>
      <c r="BB110" s="443"/>
      <c r="BC110" s="443"/>
      <c r="BD110" s="443"/>
      <c r="BE110" s="443"/>
      <c r="BF110" s="443"/>
      <c r="BG110" s="443"/>
      <c r="BH110" s="443"/>
      <c r="BI110" s="443"/>
      <c r="BJ110" s="443"/>
      <c r="BK110" s="443"/>
      <c r="BL110" s="443"/>
      <c r="BM110" s="443"/>
      <c r="BN110" s="443"/>
      <c r="BO110" s="443"/>
      <c r="BP110" s="443"/>
      <c r="BQ110" s="443"/>
      <c r="BR110" s="443"/>
      <c r="BS110" s="443"/>
      <c r="BT110" s="443"/>
      <c r="BU110" s="443"/>
      <c r="BV110" s="443"/>
      <c r="BW110" s="443"/>
      <c r="BX110" s="443"/>
    </row>
    <row r="111" spans="1:76" x14ac:dyDescent="0.2">
      <c r="A111" s="443"/>
      <c r="B111" s="444"/>
      <c r="C111" s="444"/>
      <c r="D111" s="444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  <c r="AA111" s="443"/>
      <c r="AB111" s="443"/>
      <c r="AC111" s="443"/>
      <c r="AD111" s="443"/>
      <c r="AE111" s="443"/>
      <c r="AF111" s="443"/>
      <c r="AG111" s="443"/>
      <c r="AH111" s="443"/>
      <c r="AI111" s="443"/>
      <c r="AJ111" s="443"/>
      <c r="AK111" s="443"/>
      <c r="AL111" s="443"/>
      <c r="AM111" s="443"/>
      <c r="AN111" s="443"/>
      <c r="AO111" s="443"/>
      <c r="AP111" s="443"/>
      <c r="AQ111" s="443"/>
      <c r="AR111" s="443"/>
      <c r="AS111" s="443"/>
      <c r="AT111" s="443"/>
      <c r="AU111" s="443"/>
      <c r="AV111" s="443"/>
      <c r="AW111" s="443"/>
      <c r="AX111" s="443"/>
      <c r="AY111" s="443"/>
      <c r="AZ111" s="443"/>
      <c r="BA111" s="443"/>
      <c r="BB111" s="443"/>
      <c r="BC111" s="443"/>
      <c r="BD111" s="443"/>
      <c r="BE111" s="443"/>
      <c r="BF111" s="443"/>
      <c r="BG111" s="443"/>
      <c r="BH111" s="443"/>
      <c r="BI111" s="443"/>
      <c r="BJ111" s="443"/>
      <c r="BK111" s="443"/>
      <c r="BL111" s="443"/>
      <c r="BM111" s="443"/>
      <c r="BN111" s="443"/>
      <c r="BO111" s="443"/>
      <c r="BP111" s="443"/>
      <c r="BQ111" s="443"/>
      <c r="BR111" s="443"/>
      <c r="BS111" s="443"/>
      <c r="BT111" s="443"/>
      <c r="BU111" s="443"/>
      <c r="BV111" s="443"/>
      <c r="BW111" s="443"/>
      <c r="BX111" s="443"/>
    </row>
    <row r="112" spans="1:76" x14ac:dyDescent="0.2">
      <c r="A112" s="443"/>
      <c r="B112" s="444"/>
      <c r="C112" s="444"/>
      <c r="D112" s="444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  <c r="AA112" s="443"/>
      <c r="AB112" s="443"/>
      <c r="AC112" s="443"/>
      <c r="AD112" s="443"/>
      <c r="AE112" s="443"/>
      <c r="AF112" s="443"/>
      <c r="AG112" s="443"/>
      <c r="AH112" s="443"/>
      <c r="AI112" s="443"/>
      <c r="AJ112" s="443"/>
      <c r="AK112" s="443"/>
      <c r="AL112" s="443"/>
      <c r="AM112" s="443"/>
      <c r="AN112" s="443"/>
      <c r="AO112" s="443"/>
      <c r="AP112" s="443"/>
      <c r="AQ112" s="443"/>
      <c r="AR112" s="443"/>
      <c r="AS112" s="443"/>
      <c r="AT112" s="443"/>
      <c r="AU112" s="443"/>
      <c r="AV112" s="443"/>
      <c r="AW112" s="443"/>
      <c r="AX112" s="443"/>
      <c r="AY112" s="443"/>
      <c r="AZ112" s="443"/>
      <c r="BA112" s="443"/>
      <c r="BB112" s="443"/>
      <c r="BC112" s="443"/>
      <c r="BD112" s="443"/>
      <c r="BE112" s="443"/>
      <c r="BF112" s="443"/>
      <c r="BG112" s="443"/>
      <c r="BH112" s="443"/>
      <c r="BI112" s="443"/>
      <c r="BJ112" s="443"/>
      <c r="BK112" s="443"/>
      <c r="BL112" s="443"/>
      <c r="BM112" s="443"/>
      <c r="BN112" s="443"/>
      <c r="BO112" s="443"/>
      <c r="BP112" s="443"/>
      <c r="BQ112" s="443"/>
      <c r="BR112" s="443"/>
      <c r="BS112" s="443"/>
      <c r="BT112" s="443"/>
      <c r="BU112" s="443"/>
      <c r="BV112" s="443"/>
      <c r="BW112" s="443"/>
      <c r="BX112" s="443"/>
    </row>
    <row r="113" spans="1:76" x14ac:dyDescent="0.2">
      <c r="A113" s="443"/>
      <c r="B113" s="444"/>
      <c r="C113" s="444"/>
      <c r="D113" s="444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3"/>
      <c r="AF113" s="443"/>
      <c r="AG113" s="443"/>
      <c r="AH113" s="443"/>
      <c r="AI113" s="443"/>
      <c r="AJ113" s="443"/>
      <c r="AK113" s="443"/>
      <c r="AL113" s="443"/>
      <c r="AM113" s="443"/>
      <c r="AN113" s="443"/>
      <c r="AO113" s="443"/>
      <c r="AP113" s="443"/>
      <c r="AQ113" s="443"/>
      <c r="AR113" s="443"/>
      <c r="AS113" s="443"/>
      <c r="AT113" s="443"/>
      <c r="AU113" s="443"/>
      <c r="AV113" s="443"/>
      <c r="AW113" s="443"/>
      <c r="AX113" s="443"/>
      <c r="AY113" s="443"/>
      <c r="AZ113" s="443"/>
      <c r="BA113" s="443"/>
      <c r="BB113" s="443"/>
      <c r="BC113" s="443"/>
      <c r="BD113" s="443"/>
      <c r="BE113" s="443"/>
      <c r="BF113" s="443"/>
      <c r="BG113" s="443"/>
      <c r="BH113" s="443"/>
      <c r="BI113" s="443"/>
      <c r="BJ113" s="443"/>
      <c r="BK113" s="443"/>
      <c r="BL113" s="443"/>
      <c r="BM113" s="443"/>
      <c r="BN113" s="443"/>
      <c r="BO113" s="443"/>
      <c r="BP113" s="443"/>
      <c r="BQ113" s="443"/>
      <c r="BR113" s="443"/>
      <c r="BS113" s="443"/>
      <c r="BT113" s="443"/>
      <c r="BU113" s="443"/>
      <c r="BV113" s="443"/>
      <c r="BW113" s="443"/>
      <c r="BX113" s="443"/>
    </row>
    <row r="114" spans="1:76" x14ac:dyDescent="0.2">
      <c r="A114" s="443"/>
      <c r="B114" s="444"/>
      <c r="C114" s="444"/>
      <c r="D114" s="444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  <c r="AA114" s="443"/>
      <c r="AB114" s="443"/>
      <c r="AC114" s="443"/>
      <c r="AD114" s="443"/>
      <c r="AE114" s="443"/>
      <c r="AF114" s="443"/>
      <c r="AG114" s="443"/>
      <c r="AH114" s="443"/>
      <c r="AI114" s="443"/>
      <c r="AJ114" s="443"/>
      <c r="AK114" s="443"/>
      <c r="AL114" s="443"/>
      <c r="AM114" s="443"/>
      <c r="AN114" s="443"/>
      <c r="AO114" s="443"/>
      <c r="AP114" s="443"/>
      <c r="AQ114" s="443"/>
      <c r="AR114" s="443"/>
      <c r="AS114" s="443"/>
      <c r="AT114" s="443"/>
      <c r="AU114" s="443"/>
      <c r="AV114" s="443"/>
      <c r="AW114" s="443"/>
      <c r="AX114" s="443"/>
      <c r="AY114" s="443"/>
      <c r="AZ114" s="443"/>
      <c r="BA114" s="443"/>
      <c r="BB114" s="443"/>
      <c r="BC114" s="443"/>
      <c r="BD114" s="443"/>
      <c r="BE114" s="443"/>
      <c r="BF114" s="443"/>
      <c r="BG114" s="443"/>
      <c r="BH114" s="443"/>
      <c r="BI114" s="443"/>
      <c r="BJ114" s="443"/>
      <c r="BK114" s="443"/>
      <c r="BL114" s="443"/>
      <c r="BM114" s="443"/>
      <c r="BN114" s="443"/>
      <c r="BO114" s="443"/>
      <c r="BP114" s="443"/>
      <c r="BQ114" s="443"/>
      <c r="BR114" s="443"/>
      <c r="BS114" s="443"/>
      <c r="BT114" s="443"/>
      <c r="BU114" s="443"/>
      <c r="BV114" s="443"/>
      <c r="BW114" s="443"/>
      <c r="BX114" s="443"/>
    </row>
    <row r="115" spans="1:76" x14ac:dyDescent="0.2">
      <c r="A115" s="443"/>
      <c r="B115" s="444"/>
      <c r="C115" s="444"/>
      <c r="D115" s="444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  <c r="AA115" s="443"/>
      <c r="AB115" s="443"/>
      <c r="AC115" s="443"/>
      <c r="AD115" s="443"/>
      <c r="AE115" s="443"/>
      <c r="AF115" s="443"/>
      <c r="AG115" s="443"/>
      <c r="AH115" s="443"/>
      <c r="AI115" s="443"/>
      <c r="AJ115" s="443"/>
      <c r="AK115" s="443"/>
      <c r="AL115" s="443"/>
      <c r="AM115" s="443"/>
      <c r="AN115" s="443"/>
      <c r="AO115" s="443"/>
      <c r="AP115" s="443"/>
      <c r="AQ115" s="443"/>
      <c r="AR115" s="443"/>
      <c r="AS115" s="443"/>
      <c r="AT115" s="443"/>
      <c r="AU115" s="443"/>
      <c r="AV115" s="443"/>
      <c r="AW115" s="443"/>
      <c r="AX115" s="443"/>
      <c r="AY115" s="443"/>
      <c r="AZ115" s="443"/>
      <c r="BA115" s="443"/>
      <c r="BB115" s="443"/>
      <c r="BC115" s="443"/>
      <c r="BD115" s="443"/>
      <c r="BE115" s="443"/>
      <c r="BF115" s="443"/>
      <c r="BG115" s="443"/>
      <c r="BH115" s="443"/>
      <c r="BI115" s="443"/>
      <c r="BJ115" s="443"/>
      <c r="BK115" s="443"/>
      <c r="BL115" s="443"/>
      <c r="BM115" s="443"/>
      <c r="BN115" s="443"/>
      <c r="BO115" s="443"/>
      <c r="BP115" s="443"/>
      <c r="BQ115" s="443"/>
      <c r="BR115" s="443"/>
      <c r="BS115" s="443"/>
      <c r="BT115" s="443"/>
      <c r="BU115" s="443"/>
      <c r="BV115" s="443"/>
      <c r="BW115" s="443"/>
      <c r="BX115" s="443"/>
    </row>
    <row r="116" spans="1:76" x14ac:dyDescent="0.2">
      <c r="A116" s="443"/>
      <c r="B116" s="444"/>
      <c r="C116" s="444"/>
      <c r="D116" s="444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  <c r="AA116" s="443"/>
      <c r="AB116" s="443"/>
      <c r="AC116" s="443"/>
      <c r="AD116" s="443"/>
      <c r="AE116" s="443"/>
      <c r="AF116" s="443"/>
      <c r="AG116" s="443"/>
      <c r="AH116" s="443"/>
      <c r="AI116" s="443"/>
      <c r="AJ116" s="443"/>
      <c r="AK116" s="443"/>
      <c r="AL116" s="443"/>
      <c r="AM116" s="443"/>
      <c r="AN116" s="443"/>
      <c r="AO116" s="443"/>
      <c r="AP116" s="443"/>
      <c r="AQ116" s="443"/>
      <c r="AR116" s="443"/>
      <c r="AS116" s="443"/>
      <c r="AT116" s="443"/>
      <c r="AU116" s="443"/>
      <c r="AV116" s="443"/>
      <c r="AW116" s="443"/>
      <c r="AX116" s="443"/>
      <c r="AY116" s="443"/>
      <c r="AZ116" s="443"/>
      <c r="BA116" s="443"/>
      <c r="BB116" s="443"/>
      <c r="BC116" s="443"/>
      <c r="BD116" s="443"/>
      <c r="BE116" s="443"/>
      <c r="BF116" s="443"/>
      <c r="BG116" s="443"/>
      <c r="BH116" s="443"/>
      <c r="BI116" s="443"/>
      <c r="BJ116" s="443"/>
      <c r="BK116" s="443"/>
      <c r="BL116" s="443"/>
      <c r="BM116" s="443"/>
      <c r="BN116" s="443"/>
      <c r="BO116" s="443"/>
      <c r="BP116" s="443"/>
      <c r="BQ116" s="443"/>
      <c r="BR116" s="443"/>
      <c r="BS116" s="443"/>
      <c r="BT116" s="443"/>
      <c r="BU116" s="443"/>
      <c r="BV116" s="443"/>
      <c r="BW116" s="443"/>
      <c r="BX116" s="443"/>
    </row>
    <row r="117" spans="1:76" x14ac:dyDescent="0.2">
      <c r="A117" s="443"/>
      <c r="B117" s="444"/>
      <c r="C117" s="444"/>
      <c r="D117" s="444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  <c r="AA117" s="443"/>
      <c r="AB117" s="443"/>
      <c r="AC117" s="443"/>
      <c r="AD117" s="443"/>
      <c r="AE117" s="443"/>
      <c r="AF117" s="443"/>
      <c r="AG117" s="443"/>
      <c r="AH117" s="443"/>
      <c r="AI117" s="443"/>
      <c r="AJ117" s="443"/>
      <c r="AK117" s="443"/>
      <c r="AL117" s="443"/>
      <c r="AM117" s="443"/>
      <c r="AN117" s="443"/>
      <c r="AO117" s="443"/>
      <c r="AP117" s="443"/>
      <c r="AQ117" s="443"/>
      <c r="AR117" s="443"/>
      <c r="AS117" s="443"/>
      <c r="AT117" s="443"/>
      <c r="AU117" s="443"/>
      <c r="AV117" s="443"/>
      <c r="AW117" s="443"/>
      <c r="AX117" s="443"/>
      <c r="AY117" s="443"/>
      <c r="AZ117" s="443"/>
      <c r="BA117" s="443"/>
      <c r="BB117" s="443"/>
      <c r="BC117" s="443"/>
      <c r="BD117" s="443"/>
      <c r="BE117" s="443"/>
      <c r="BF117" s="443"/>
      <c r="BG117" s="443"/>
      <c r="BH117" s="443"/>
      <c r="BI117" s="443"/>
      <c r="BJ117" s="443"/>
      <c r="BK117" s="443"/>
      <c r="BL117" s="443"/>
      <c r="BM117" s="443"/>
      <c r="BN117" s="443"/>
      <c r="BO117" s="443"/>
      <c r="BP117" s="443"/>
      <c r="BQ117" s="443"/>
      <c r="BR117" s="443"/>
      <c r="BS117" s="443"/>
      <c r="BT117" s="443"/>
      <c r="BU117" s="443"/>
      <c r="BV117" s="443"/>
      <c r="BW117" s="443"/>
      <c r="BX117" s="443"/>
    </row>
    <row r="118" spans="1:76" x14ac:dyDescent="0.2">
      <c r="A118" s="443"/>
      <c r="B118" s="444"/>
      <c r="C118" s="444"/>
      <c r="D118" s="444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</row>
    <row r="119" spans="1:76" x14ac:dyDescent="0.2">
      <c r="A119" s="443"/>
      <c r="B119" s="444"/>
      <c r="C119" s="444"/>
      <c r="D119" s="444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  <c r="AA119" s="443"/>
      <c r="AB119" s="443"/>
      <c r="AC119" s="443"/>
      <c r="AD119" s="443"/>
      <c r="AE119" s="443"/>
      <c r="AF119" s="443"/>
      <c r="AG119" s="443"/>
      <c r="AH119" s="443"/>
      <c r="AI119" s="443"/>
      <c r="AJ119" s="443"/>
      <c r="AK119" s="443"/>
      <c r="AL119" s="443"/>
      <c r="AM119" s="443"/>
      <c r="AN119" s="443"/>
      <c r="AO119" s="443"/>
      <c r="AP119" s="443"/>
      <c r="AQ119" s="443"/>
      <c r="AR119" s="443"/>
      <c r="AS119" s="443"/>
      <c r="AT119" s="443"/>
      <c r="AU119" s="443"/>
      <c r="AV119" s="443"/>
      <c r="AW119" s="443"/>
      <c r="AX119" s="443"/>
      <c r="AY119" s="443"/>
      <c r="AZ119" s="443"/>
      <c r="BA119" s="443"/>
      <c r="BB119" s="443"/>
      <c r="BC119" s="443"/>
      <c r="BD119" s="443"/>
      <c r="BE119" s="443"/>
      <c r="BF119" s="443"/>
      <c r="BG119" s="443"/>
      <c r="BH119" s="443"/>
      <c r="BI119" s="443"/>
      <c r="BJ119" s="443"/>
      <c r="BK119" s="443"/>
      <c r="BL119" s="443"/>
      <c r="BM119" s="443"/>
      <c r="BN119" s="443"/>
      <c r="BO119" s="443"/>
      <c r="BP119" s="443"/>
      <c r="BQ119" s="443"/>
      <c r="BR119" s="443"/>
      <c r="BS119" s="443"/>
      <c r="BT119" s="443"/>
      <c r="BU119" s="443"/>
      <c r="BV119" s="443"/>
      <c r="BW119" s="443"/>
      <c r="BX119" s="443"/>
    </row>
    <row r="120" spans="1:76" x14ac:dyDescent="0.2">
      <c r="A120" s="443"/>
      <c r="B120" s="444"/>
      <c r="C120" s="444"/>
      <c r="D120" s="444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  <c r="AA120" s="443"/>
      <c r="AB120" s="443"/>
      <c r="AC120" s="443"/>
      <c r="AD120" s="443"/>
      <c r="AE120" s="443"/>
      <c r="AF120" s="443"/>
      <c r="AG120" s="443"/>
      <c r="AH120" s="443"/>
      <c r="AI120" s="443"/>
      <c r="AJ120" s="443"/>
      <c r="AK120" s="443"/>
      <c r="AL120" s="443"/>
      <c r="AM120" s="443"/>
      <c r="AN120" s="443"/>
      <c r="AO120" s="443"/>
      <c r="AP120" s="443"/>
      <c r="AQ120" s="443"/>
      <c r="AR120" s="443"/>
      <c r="AS120" s="443"/>
      <c r="AT120" s="443"/>
      <c r="AU120" s="443"/>
      <c r="AV120" s="443"/>
      <c r="AW120" s="443"/>
      <c r="AX120" s="443"/>
      <c r="AY120" s="443"/>
      <c r="AZ120" s="443"/>
      <c r="BA120" s="443"/>
      <c r="BB120" s="443"/>
      <c r="BC120" s="443"/>
      <c r="BD120" s="443"/>
      <c r="BE120" s="443"/>
      <c r="BF120" s="443"/>
      <c r="BG120" s="443"/>
      <c r="BH120" s="443"/>
      <c r="BI120" s="443"/>
      <c r="BJ120" s="443"/>
      <c r="BK120" s="443"/>
      <c r="BL120" s="443"/>
      <c r="BM120" s="443"/>
      <c r="BN120" s="443"/>
      <c r="BO120" s="443"/>
      <c r="BP120" s="443"/>
      <c r="BQ120" s="443"/>
      <c r="BR120" s="443"/>
      <c r="BS120" s="443"/>
      <c r="BT120" s="443"/>
      <c r="BU120" s="443"/>
      <c r="BV120" s="443"/>
      <c r="BW120" s="443"/>
      <c r="BX120" s="443"/>
    </row>
    <row r="121" spans="1:76" x14ac:dyDescent="0.2">
      <c r="A121" s="443"/>
      <c r="B121" s="444"/>
      <c r="C121" s="444"/>
      <c r="D121" s="444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  <c r="AA121" s="443"/>
      <c r="AB121" s="443"/>
      <c r="AC121" s="443"/>
      <c r="AD121" s="443"/>
      <c r="AE121" s="443"/>
      <c r="AF121" s="443"/>
      <c r="AG121" s="443"/>
      <c r="AH121" s="443"/>
      <c r="AI121" s="443"/>
      <c r="AJ121" s="443"/>
      <c r="AK121" s="443"/>
      <c r="AL121" s="443"/>
      <c r="AM121" s="443"/>
      <c r="AN121" s="443"/>
      <c r="AO121" s="443"/>
      <c r="AP121" s="443"/>
      <c r="AQ121" s="443"/>
      <c r="AR121" s="443"/>
      <c r="AS121" s="443"/>
      <c r="AT121" s="443"/>
      <c r="AU121" s="443"/>
      <c r="AV121" s="443"/>
      <c r="AW121" s="443"/>
      <c r="AX121" s="443"/>
      <c r="AY121" s="443"/>
      <c r="AZ121" s="443"/>
      <c r="BA121" s="443"/>
      <c r="BB121" s="443"/>
      <c r="BC121" s="443"/>
      <c r="BD121" s="443"/>
      <c r="BE121" s="443"/>
      <c r="BF121" s="443"/>
      <c r="BG121" s="443"/>
      <c r="BH121" s="443"/>
      <c r="BI121" s="443"/>
      <c r="BJ121" s="443"/>
      <c r="BK121" s="443"/>
      <c r="BL121" s="443"/>
      <c r="BM121" s="443"/>
      <c r="BN121" s="443"/>
      <c r="BO121" s="443"/>
      <c r="BP121" s="443"/>
      <c r="BQ121" s="443"/>
      <c r="BR121" s="443"/>
      <c r="BS121" s="443"/>
      <c r="BT121" s="443"/>
      <c r="BU121" s="443"/>
      <c r="BV121" s="443"/>
      <c r="BW121" s="443"/>
      <c r="BX121" s="443"/>
    </row>
    <row r="122" spans="1:76" x14ac:dyDescent="0.2">
      <c r="A122" s="443"/>
      <c r="B122" s="444"/>
      <c r="C122" s="444"/>
      <c r="D122" s="444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  <c r="AA122" s="443"/>
      <c r="AB122" s="443"/>
      <c r="AC122" s="443"/>
      <c r="AD122" s="443"/>
      <c r="AE122" s="443"/>
      <c r="AF122" s="443"/>
      <c r="AG122" s="443"/>
      <c r="AH122" s="443"/>
      <c r="AI122" s="443"/>
      <c r="AJ122" s="443"/>
      <c r="AK122" s="443"/>
      <c r="AL122" s="443"/>
      <c r="AM122" s="443"/>
      <c r="AN122" s="443"/>
      <c r="AO122" s="443"/>
      <c r="AP122" s="443"/>
      <c r="AQ122" s="443"/>
      <c r="AR122" s="443"/>
      <c r="AS122" s="443"/>
      <c r="AT122" s="443"/>
      <c r="AU122" s="443"/>
      <c r="AV122" s="443"/>
      <c r="AW122" s="443"/>
      <c r="AX122" s="443"/>
      <c r="AY122" s="443"/>
      <c r="AZ122" s="443"/>
      <c r="BA122" s="443"/>
      <c r="BB122" s="443"/>
      <c r="BC122" s="443"/>
      <c r="BD122" s="443"/>
      <c r="BE122" s="443"/>
      <c r="BF122" s="443"/>
      <c r="BG122" s="443"/>
      <c r="BH122" s="443"/>
      <c r="BI122" s="443"/>
      <c r="BJ122" s="443"/>
      <c r="BK122" s="443"/>
      <c r="BL122" s="443"/>
      <c r="BM122" s="443"/>
      <c r="BN122" s="443"/>
      <c r="BO122" s="443"/>
      <c r="BP122" s="443"/>
      <c r="BQ122" s="443"/>
      <c r="BR122" s="443"/>
      <c r="BS122" s="443"/>
      <c r="BT122" s="443"/>
      <c r="BU122" s="443"/>
      <c r="BV122" s="443"/>
      <c r="BW122" s="443"/>
      <c r="BX122" s="443"/>
    </row>
    <row r="123" spans="1:76" x14ac:dyDescent="0.2">
      <c r="A123" s="443"/>
      <c r="B123" s="444"/>
      <c r="C123" s="444"/>
      <c r="D123" s="444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  <c r="AA123" s="443"/>
      <c r="AB123" s="443"/>
      <c r="AC123" s="443"/>
      <c r="AD123" s="443"/>
      <c r="AE123" s="443"/>
      <c r="AF123" s="443"/>
      <c r="AG123" s="443"/>
      <c r="AH123" s="443"/>
      <c r="AI123" s="443"/>
      <c r="AJ123" s="443"/>
      <c r="AK123" s="443"/>
      <c r="AL123" s="443"/>
      <c r="AM123" s="443"/>
      <c r="AN123" s="443"/>
      <c r="AO123" s="443"/>
      <c r="AP123" s="443"/>
      <c r="AQ123" s="443"/>
      <c r="AR123" s="443"/>
      <c r="AS123" s="443"/>
      <c r="AT123" s="443"/>
      <c r="AU123" s="443"/>
      <c r="AV123" s="443"/>
      <c r="AW123" s="443"/>
      <c r="AX123" s="443"/>
      <c r="AY123" s="443"/>
      <c r="AZ123" s="443"/>
      <c r="BA123" s="443"/>
      <c r="BB123" s="443"/>
      <c r="BC123" s="443"/>
      <c r="BD123" s="443"/>
      <c r="BE123" s="443"/>
      <c r="BF123" s="443"/>
      <c r="BG123" s="443"/>
      <c r="BH123" s="443"/>
      <c r="BI123" s="443"/>
      <c r="BJ123" s="443"/>
      <c r="BK123" s="443"/>
      <c r="BL123" s="443"/>
      <c r="BM123" s="443"/>
      <c r="BN123" s="443"/>
      <c r="BO123" s="443"/>
      <c r="BP123" s="443"/>
      <c r="BQ123" s="443"/>
      <c r="BR123" s="443"/>
      <c r="BS123" s="443"/>
      <c r="BT123" s="443"/>
      <c r="BU123" s="443"/>
      <c r="BV123" s="443"/>
      <c r="BW123" s="443"/>
      <c r="BX123" s="443"/>
    </row>
    <row r="124" spans="1:76" x14ac:dyDescent="0.2">
      <c r="A124" s="443"/>
      <c r="B124" s="444"/>
      <c r="C124" s="444"/>
      <c r="D124" s="444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  <c r="AA124" s="443"/>
      <c r="AB124" s="443"/>
      <c r="AC124" s="443"/>
      <c r="AD124" s="443"/>
      <c r="AE124" s="443"/>
      <c r="AF124" s="443"/>
      <c r="AG124" s="443"/>
      <c r="AH124" s="443"/>
      <c r="AI124" s="443"/>
      <c r="AJ124" s="443"/>
      <c r="AK124" s="443"/>
      <c r="AL124" s="443"/>
      <c r="AM124" s="443"/>
      <c r="AN124" s="443"/>
      <c r="AO124" s="443"/>
      <c r="AP124" s="443"/>
      <c r="AQ124" s="443"/>
      <c r="AR124" s="443"/>
      <c r="AS124" s="443"/>
      <c r="AT124" s="443"/>
      <c r="AU124" s="443"/>
      <c r="AV124" s="443"/>
      <c r="AW124" s="443"/>
      <c r="AX124" s="443"/>
      <c r="AY124" s="443"/>
      <c r="AZ124" s="443"/>
      <c r="BA124" s="443"/>
      <c r="BB124" s="443"/>
      <c r="BC124" s="443"/>
      <c r="BD124" s="443"/>
      <c r="BE124" s="443"/>
      <c r="BF124" s="443"/>
      <c r="BG124" s="443"/>
      <c r="BH124" s="443"/>
      <c r="BI124" s="443"/>
      <c r="BJ124" s="443"/>
      <c r="BK124" s="443"/>
      <c r="BL124" s="443"/>
      <c r="BM124" s="443"/>
      <c r="BN124" s="443"/>
      <c r="BO124" s="443"/>
      <c r="BP124" s="443"/>
      <c r="BQ124" s="443"/>
      <c r="BR124" s="443"/>
      <c r="BS124" s="443"/>
      <c r="BT124" s="443"/>
      <c r="BU124" s="443"/>
      <c r="BV124" s="443"/>
      <c r="BW124" s="443"/>
      <c r="BX124" s="443"/>
    </row>
    <row r="125" spans="1:76" x14ac:dyDescent="0.2">
      <c r="A125" s="443"/>
      <c r="B125" s="444"/>
      <c r="C125" s="444"/>
      <c r="D125" s="444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  <c r="AA125" s="443"/>
      <c r="AB125" s="443"/>
      <c r="AC125" s="443"/>
      <c r="AD125" s="443"/>
      <c r="AE125" s="443"/>
      <c r="AF125" s="443"/>
      <c r="AG125" s="443"/>
      <c r="AH125" s="443"/>
      <c r="AI125" s="443"/>
      <c r="AJ125" s="443"/>
      <c r="AK125" s="443"/>
      <c r="AL125" s="443"/>
      <c r="AM125" s="443"/>
      <c r="AN125" s="443"/>
      <c r="AO125" s="443"/>
      <c r="AP125" s="443"/>
      <c r="AQ125" s="443"/>
      <c r="AR125" s="443"/>
      <c r="AS125" s="443"/>
      <c r="AT125" s="443"/>
      <c r="AU125" s="443"/>
      <c r="AV125" s="443"/>
      <c r="AW125" s="443"/>
      <c r="AX125" s="443"/>
      <c r="AY125" s="443"/>
      <c r="AZ125" s="443"/>
      <c r="BA125" s="443"/>
      <c r="BB125" s="443"/>
      <c r="BC125" s="443"/>
      <c r="BD125" s="443"/>
      <c r="BE125" s="443"/>
      <c r="BF125" s="443"/>
      <c r="BG125" s="443"/>
      <c r="BH125" s="443"/>
      <c r="BI125" s="443"/>
      <c r="BJ125" s="443"/>
      <c r="BK125" s="443"/>
      <c r="BL125" s="443"/>
      <c r="BM125" s="443"/>
      <c r="BN125" s="443"/>
      <c r="BO125" s="443"/>
      <c r="BP125" s="443"/>
      <c r="BQ125" s="443"/>
      <c r="BR125" s="443"/>
      <c r="BS125" s="443"/>
      <c r="BT125" s="443"/>
      <c r="BU125" s="443"/>
      <c r="BV125" s="443"/>
      <c r="BW125" s="443"/>
      <c r="BX125" s="443"/>
    </row>
    <row r="126" spans="1:76" x14ac:dyDescent="0.2">
      <c r="A126" s="443"/>
      <c r="B126" s="444"/>
      <c r="C126" s="444"/>
      <c r="D126" s="444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  <c r="AA126" s="443"/>
      <c r="AB126" s="443"/>
      <c r="AC126" s="443"/>
      <c r="AD126" s="443"/>
      <c r="AE126" s="443"/>
      <c r="AF126" s="443"/>
      <c r="AG126" s="443"/>
      <c r="AH126" s="443"/>
      <c r="AI126" s="443"/>
      <c r="AJ126" s="443"/>
      <c r="AK126" s="443"/>
      <c r="AL126" s="443"/>
      <c r="AM126" s="443"/>
      <c r="AN126" s="443"/>
      <c r="AO126" s="443"/>
      <c r="AP126" s="443"/>
      <c r="AQ126" s="443"/>
      <c r="AR126" s="443"/>
      <c r="AS126" s="443"/>
      <c r="AT126" s="443"/>
      <c r="AU126" s="443"/>
      <c r="AV126" s="443"/>
      <c r="AW126" s="443"/>
      <c r="AX126" s="443"/>
      <c r="AY126" s="443"/>
      <c r="AZ126" s="443"/>
      <c r="BA126" s="443"/>
      <c r="BB126" s="443"/>
      <c r="BC126" s="443"/>
      <c r="BD126" s="443"/>
      <c r="BE126" s="443"/>
      <c r="BF126" s="443"/>
      <c r="BG126" s="443"/>
      <c r="BH126" s="443"/>
      <c r="BI126" s="443"/>
      <c r="BJ126" s="443"/>
      <c r="BK126" s="443"/>
      <c r="BL126" s="443"/>
      <c r="BM126" s="443"/>
      <c r="BN126" s="443"/>
      <c r="BO126" s="443"/>
      <c r="BP126" s="443"/>
      <c r="BQ126" s="443"/>
      <c r="BR126" s="443"/>
      <c r="BS126" s="443"/>
      <c r="BT126" s="443"/>
      <c r="BU126" s="443"/>
      <c r="BV126" s="443"/>
      <c r="BW126" s="443"/>
      <c r="BX126" s="443"/>
    </row>
    <row r="127" spans="1:76" x14ac:dyDescent="0.2">
      <c r="A127" s="443"/>
      <c r="B127" s="444"/>
      <c r="C127" s="444"/>
      <c r="D127" s="444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  <c r="AA127" s="443"/>
      <c r="AB127" s="443"/>
      <c r="AC127" s="443"/>
      <c r="AD127" s="443"/>
      <c r="AE127" s="443"/>
      <c r="AF127" s="443"/>
      <c r="AG127" s="443"/>
      <c r="AH127" s="443"/>
      <c r="AI127" s="443"/>
      <c r="AJ127" s="443"/>
      <c r="AK127" s="443"/>
      <c r="AL127" s="443"/>
      <c r="AM127" s="443"/>
      <c r="AN127" s="443"/>
      <c r="AO127" s="443"/>
      <c r="AP127" s="443"/>
      <c r="AQ127" s="443"/>
      <c r="AR127" s="443"/>
      <c r="AS127" s="443"/>
      <c r="AT127" s="443"/>
      <c r="AU127" s="443"/>
      <c r="AV127" s="443"/>
      <c r="AW127" s="443"/>
      <c r="AX127" s="443"/>
      <c r="AY127" s="443"/>
      <c r="AZ127" s="443"/>
      <c r="BA127" s="443"/>
      <c r="BB127" s="443"/>
      <c r="BC127" s="443"/>
      <c r="BD127" s="443"/>
      <c r="BE127" s="443"/>
      <c r="BF127" s="443"/>
      <c r="BG127" s="443"/>
      <c r="BH127" s="443"/>
      <c r="BI127" s="443"/>
      <c r="BJ127" s="443"/>
      <c r="BK127" s="443"/>
      <c r="BL127" s="443"/>
      <c r="BM127" s="443"/>
      <c r="BN127" s="443"/>
      <c r="BO127" s="443"/>
      <c r="BP127" s="443"/>
      <c r="BQ127" s="443"/>
      <c r="BR127" s="443"/>
      <c r="BS127" s="443"/>
      <c r="BT127" s="443"/>
      <c r="BU127" s="443"/>
      <c r="BV127" s="443"/>
      <c r="BW127" s="443"/>
      <c r="BX127" s="443"/>
    </row>
    <row r="128" spans="1:76" x14ac:dyDescent="0.2">
      <c r="A128" s="443"/>
      <c r="B128" s="444"/>
      <c r="C128" s="444"/>
      <c r="D128" s="444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  <c r="AA128" s="443"/>
      <c r="AB128" s="443"/>
      <c r="AC128" s="443"/>
      <c r="AD128" s="443"/>
      <c r="AE128" s="443"/>
      <c r="AF128" s="443"/>
      <c r="AG128" s="443"/>
      <c r="AH128" s="443"/>
      <c r="AI128" s="443"/>
      <c r="AJ128" s="443"/>
      <c r="AK128" s="443"/>
      <c r="AL128" s="443"/>
      <c r="AM128" s="443"/>
      <c r="AN128" s="443"/>
      <c r="AO128" s="443"/>
      <c r="AP128" s="443"/>
      <c r="AQ128" s="443"/>
      <c r="AR128" s="443"/>
      <c r="AS128" s="443"/>
      <c r="AT128" s="443"/>
      <c r="AU128" s="443"/>
      <c r="AV128" s="443"/>
      <c r="AW128" s="443"/>
      <c r="AX128" s="443"/>
      <c r="AY128" s="443"/>
      <c r="AZ128" s="443"/>
      <c r="BA128" s="443"/>
      <c r="BB128" s="443"/>
      <c r="BC128" s="443"/>
      <c r="BD128" s="443"/>
      <c r="BE128" s="443"/>
      <c r="BF128" s="443"/>
      <c r="BG128" s="443"/>
      <c r="BH128" s="443"/>
      <c r="BI128" s="443"/>
      <c r="BJ128" s="443"/>
      <c r="BK128" s="443"/>
      <c r="BL128" s="443"/>
      <c r="BM128" s="443"/>
      <c r="BN128" s="443"/>
      <c r="BO128" s="443"/>
      <c r="BP128" s="443"/>
      <c r="BQ128" s="443"/>
      <c r="BR128" s="443"/>
      <c r="BS128" s="443"/>
      <c r="BT128" s="443"/>
      <c r="BU128" s="443"/>
      <c r="BV128" s="443"/>
      <c r="BW128" s="443"/>
      <c r="BX128" s="443"/>
    </row>
    <row r="129" spans="1:76" x14ac:dyDescent="0.2">
      <c r="A129" s="443"/>
      <c r="B129" s="444"/>
      <c r="C129" s="444"/>
      <c r="D129" s="444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  <c r="AA129" s="443"/>
      <c r="AB129" s="443"/>
      <c r="AC129" s="443"/>
      <c r="AD129" s="443"/>
      <c r="AE129" s="443"/>
      <c r="AF129" s="443"/>
      <c r="AG129" s="443"/>
      <c r="AH129" s="443"/>
      <c r="AI129" s="443"/>
      <c r="AJ129" s="443"/>
      <c r="AK129" s="443"/>
      <c r="AL129" s="443"/>
      <c r="AM129" s="443"/>
      <c r="AN129" s="443"/>
      <c r="AO129" s="443"/>
      <c r="AP129" s="443"/>
      <c r="AQ129" s="443"/>
      <c r="AR129" s="443"/>
      <c r="AS129" s="443"/>
      <c r="AT129" s="443"/>
      <c r="AU129" s="443"/>
      <c r="AV129" s="443"/>
      <c r="AW129" s="443"/>
      <c r="AX129" s="443"/>
      <c r="AY129" s="443"/>
      <c r="AZ129" s="443"/>
      <c r="BA129" s="443"/>
      <c r="BB129" s="443"/>
      <c r="BC129" s="443"/>
      <c r="BD129" s="443"/>
      <c r="BE129" s="443"/>
      <c r="BF129" s="443"/>
      <c r="BG129" s="443"/>
      <c r="BH129" s="443"/>
      <c r="BI129" s="443"/>
      <c r="BJ129" s="443"/>
      <c r="BK129" s="443"/>
      <c r="BL129" s="443"/>
      <c r="BM129" s="443"/>
      <c r="BN129" s="443"/>
      <c r="BO129" s="443"/>
      <c r="BP129" s="443"/>
      <c r="BQ129" s="443"/>
      <c r="BR129" s="443"/>
      <c r="BS129" s="443"/>
      <c r="BT129" s="443"/>
      <c r="BU129" s="443"/>
      <c r="BV129" s="443"/>
      <c r="BW129" s="443"/>
      <c r="BX129" s="443"/>
    </row>
    <row r="130" spans="1:76" x14ac:dyDescent="0.2">
      <c r="A130" s="443"/>
      <c r="B130" s="444"/>
      <c r="C130" s="444"/>
      <c r="D130" s="444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  <c r="AA130" s="443"/>
      <c r="AB130" s="443"/>
      <c r="AC130" s="443"/>
      <c r="AD130" s="443"/>
      <c r="AE130" s="443"/>
      <c r="AF130" s="443"/>
      <c r="AG130" s="443"/>
      <c r="AH130" s="443"/>
      <c r="AI130" s="443"/>
      <c r="AJ130" s="443"/>
      <c r="AK130" s="443"/>
      <c r="AL130" s="443"/>
      <c r="AM130" s="443"/>
      <c r="AN130" s="443"/>
      <c r="AO130" s="443"/>
      <c r="AP130" s="443"/>
      <c r="AQ130" s="443"/>
      <c r="AR130" s="443"/>
      <c r="AS130" s="443"/>
      <c r="AT130" s="443"/>
      <c r="AU130" s="443"/>
      <c r="AV130" s="443"/>
      <c r="AW130" s="443"/>
      <c r="AX130" s="443"/>
      <c r="AY130" s="443"/>
      <c r="AZ130" s="443"/>
      <c r="BA130" s="443"/>
      <c r="BB130" s="443"/>
      <c r="BC130" s="443"/>
      <c r="BD130" s="443"/>
      <c r="BE130" s="443"/>
      <c r="BF130" s="443"/>
      <c r="BG130" s="443"/>
      <c r="BH130" s="443"/>
      <c r="BI130" s="443"/>
      <c r="BJ130" s="443"/>
      <c r="BK130" s="443"/>
      <c r="BL130" s="443"/>
      <c r="BM130" s="443"/>
      <c r="BN130" s="443"/>
      <c r="BO130" s="443"/>
      <c r="BP130" s="443"/>
      <c r="BQ130" s="443"/>
      <c r="BR130" s="443"/>
      <c r="BS130" s="443"/>
      <c r="BT130" s="443"/>
      <c r="BU130" s="443"/>
      <c r="BV130" s="443"/>
      <c r="BW130" s="443"/>
      <c r="BX130" s="443"/>
    </row>
    <row r="131" spans="1:76" x14ac:dyDescent="0.2">
      <c r="A131" s="443"/>
      <c r="B131" s="444"/>
      <c r="C131" s="444"/>
      <c r="D131" s="444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  <c r="AA131" s="443"/>
      <c r="AB131" s="443"/>
      <c r="AC131" s="443"/>
      <c r="AD131" s="443"/>
      <c r="AE131" s="443"/>
      <c r="AF131" s="443"/>
      <c r="AG131" s="443"/>
      <c r="AH131" s="443"/>
      <c r="AI131" s="443"/>
      <c r="AJ131" s="443"/>
      <c r="AK131" s="443"/>
      <c r="AL131" s="443"/>
      <c r="AM131" s="443"/>
      <c r="AN131" s="443"/>
      <c r="AO131" s="443"/>
      <c r="AP131" s="443"/>
      <c r="AQ131" s="443"/>
      <c r="AR131" s="443"/>
      <c r="AS131" s="443"/>
      <c r="AT131" s="443"/>
      <c r="AU131" s="443"/>
      <c r="AV131" s="443"/>
      <c r="AW131" s="443"/>
      <c r="AX131" s="443"/>
      <c r="AY131" s="443"/>
      <c r="AZ131" s="443"/>
      <c r="BA131" s="443"/>
      <c r="BB131" s="443"/>
      <c r="BC131" s="443"/>
      <c r="BD131" s="443"/>
      <c r="BE131" s="443"/>
      <c r="BF131" s="443"/>
      <c r="BG131" s="443"/>
      <c r="BH131" s="443"/>
      <c r="BI131" s="443"/>
      <c r="BJ131" s="443"/>
      <c r="BK131" s="443"/>
      <c r="BL131" s="443"/>
      <c r="BM131" s="443"/>
      <c r="BN131" s="443"/>
      <c r="BO131" s="443"/>
      <c r="BP131" s="443"/>
      <c r="BQ131" s="443"/>
      <c r="BR131" s="443"/>
      <c r="BS131" s="443"/>
      <c r="BT131" s="443"/>
      <c r="BU131" s="443"/>
      <c r="BV131" s="443"/>
      <c r="BW131" s="443"/>
      <c r="BX131" s="443"/>
    </row>
    <row r="132" spans="1:76" x14ac:dyDescent="0.2">
      <c r="A132" s="443"/>
      <c r="B132" s="444"/>
      <c r="C132" s="444"/>
      <c r="D132" s="444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  <c r="AA132" s="443"/>
      <c r="AB132" s="443"/>
      <c r="AC132" s="443"/>
      <c r="AD132" s="443"/>
      <c r="AE132" s="443"/>
      <c r="AF132" s="443"/>
      <c r="AG132" s="443"/>
      <c r="AH132" s="443"/>
      <c r="AI132" s="443"/>
      <c r="AJ132" s="443"/>
      <c r="AK132" s="443"/>
      <c r="AL132" s="443"/>
      <c r="AM132" s="443"/>
      <c r="AN132" s="443"/>
      <c r="AO132" s="443"/>
      <c r="AP132" s="443"/>
      <c r="AQ132" s="443"/>
      <c r="AR132" s="443"/>
      <c r="AS132" s="443"/>
      <c r="AT132" s="443"/>
      <c r="AU132" s="443"/>
      <c r="AV132" s="443"/>
      <c r="AW132" s="443"/>
      <c r="AX132" s="443"/>
      <c r="AY132" s="443"/>
      <c r="AZ132" s="443"/>
      <c r="BA132" s="443"/>
      <c r="BB132" s="443"/>
      <c r="BC132" s="443"/>
      <c r="BD132" s="443"/>
      <c r="BE132" s="443"/>
      <c r="BF132" s="443"/>
      <c r="BG132" s="443"/>
      <c r="BH132" s="443"/>
      <c r="BI132" s="443"/>
      <c r="BJ132" s="443"/>
      <c r="BK132" s="443"/>
      <c r="BL132" s="443"/>
      <c r="BM132" s="443"/>
      <c r="BN132" s="443"/>
      <c r="BO132" s="443"/>
      <c r="BP132" s="443"/>
      <c r="BQ132" s="443"/>
      <c r="BR132" s="443"/>
      <c r="BS132" s="443"/>
      <c r="BT132" s="443"/>
      <c r="BU132" s="443"/>
      <c r="BV132" s="443"/>
      <c r="BW132" s="443"/>
      <c r="BX132" s="443"/>
    </row>
    <row r="133" spans="1:76" x14ac:dyDescent="0.2">
      <c r="A133" s="443"/>
      <c r="B133" s="444"/>
      <c r="C133" s="444"/>
      <c r="D133" s="444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  <c r="AA133" s="443"/>
      <c r="AB133" s="443"/>
      <c r="AC133" s="443"/>
      <c r="AD133" s="443"/>
      <c r="AE133" s="443"/>
      <c r="AF133" s="443"/>
      <c r="AG133" s="443"/>
      <c r="AH133" s="443"/>
      <c r="AI133" s="443"/>
      <c r="AJ133" s="443"/>
      <c r="AK133" s="443"/>
      <c r="AL133" s="443"/>
      <c r="AM133" s="443"/>
      <c r="AN133" s="443"/>
      <c r="AO133" s="443"/>
      <c r="AP133" s="443"/>
      <c r="AQ133" s="443"/>
      <c r="AR133" s="443"/>
      <c r="AS133" s="443"/>
      <c r="AT133" s="443"/>
      <c r="AU133" s="443"/>
      <c r="AV133" s="443"/>
      <c r="AW133" s="443"/>
      <c r="AX133" s="443"/>
      <c r="AY133" s="443"/>
      <c r="AZ133" s="443"/>
      <c r="BA133" s="443"/>
      <c r="BB133" s="443"/>
      <c r="BC133" s="443"/>
      <c r="BD133" s="443"/>
      <c r="BE133" s="443"/>
      <c r="BF133" s="443"/>
      <c r="BG133" s="443"/>
      <c r="BH133" s="443"/>
      <c r="BI133" s="443"/>
      <c r="BJ133" s="443"/>
      <c r="BK133" s="443"/>
      <c r="BL133" s="443"/>
      <c r="BM133" s="443"/>
      <c r="BN133" s="443"/>
      <c r="BO133" s="443"/>
      <c r="BP133" s="443"/>
      <c r="BQ133" s="443"/>
      <c r="BR133" s="443"/>
      <c r="BS133" s="443"/>
      <c r="BT133" s="443"/>
      <c r="BU133" s="443"/>
      <c r="BV133" s="443"/>
      <c r="BW133" s="443"/>
      <c r="BX133" s="443"/>
    </row>
    <row r="134" spans="1:76" x14ac:dyDescent="0.2">
      <c r="A134" s="443"/>
      <c r="B134" s="444"/>
      <c r="C134" s="444"/>
      <c r="D134" s="444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  <c r="AA134" s="443"/>
      <c r="AB134" s="443"/>
      <c r="AC134" s="443"/>
      <c r="AD134" s="443"/>
      <c r="AE134" s="443"/>
      <c r="AF134" s="443"/>
      <c r="AG134" s="443"/>
      <c r="AH134" s="443"/>
      <c r="AI134" s="443"/>
      <c r="AJ134" s="443"/>
      <c r="AK134" s="443"/>
      <c r="AL134" s="443"/>
      <c r="AM134" s="443"/>
      <c r="AN134" s="443"/>
      <c r="AO134" s="443"/>
      <c r="AP134" s="443"/>
      <c r="AQ134" s="443"/>
      <c r="AR134" s="443"/>
      <c r="AS134" s="443"/>
      <c r="AT134" s="443"/>
      <c r="AU134" s="443"/>
      <c r="AV134" s="443"/>
      <c r="AW134" s="443"/>
      <c r="AX134" s="443"/>
      <c r="AY134" s="443"/>
      <c r="AZ134" s="443"/>
      <c r="BA134" s="443"/>
      <c r="BB134" s="443"/>
      <c r="BC134" s="443"/>
      <c r="BD134" s="443"/>
      <c r="BE134" s="443"/>
      <c r="BF134" s="443"/>
      <c r="BG134" s="443"/>
      <c r="BH134" s="443"/>
      <c r="BI134" s="443"/>
      <c r="BJ134" s="443"/>
      <c r="BK134" s="443"/>
      <c r="BL134" s="443"/>
      <c r="BM134" s="443"/>
      <c r="BN134" s="443"/>
      <c r="BO134" s="443"/>
      <c r="BP134" s="443"/>
      <c r="BQ134" s="443"/>
      <c r="BR134" s="443"/>
      <c r="BS134" s="443"/>
      <c r="BT134" s="443"/>
      <c r="BU134" s="443"/>
      <c r="BV134" s="443"/>
      <c r="BW134" s="443"/>
      <c r="BX134" s="443"/>
    </row>
    <row r="135" spans="1:76" x14ac:dyDescent="0.2">
      <c r="A135" s="443"/>
      <c r="B135" s="444"/>
      <c r="C135" s="444"/>
      <c r="D135" s="444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  <c r="AA135" s="443"/>
      <c r="AB135" s="443"/>
      <c r="AC135" s="443"/>
      <c r="AD135" s="443"/>
      <c r="AE135" s="443"/>
      <c r="AF135" s="443"/>
      <c r="AG135" s="443"/>
      <c r="AH135" s="443"/>
      <c r="AI135" s="443"/>
      <c r="AJ135" s="443"/>
      <c r="AK135" s="443"/>
      <c r="AL135" s="443"/>
      <c r="AM135" s="443"/>
      <c r="AN135" s="443"/>
      <c r="AO135" s="443"/>
      <c r="AP135" s="443"/>
      <c r="AQ135" s="443"/>
      <c r="AR135" s="443"/>
      <c r="AS135" s="443"/>
      <c r="AT135" s="443"/>
      <c r="AU135" s="443"/>
      <c r="AV135" s="443"/>
      <c r="AW135" s="443"/>
      <c r="AX135" s="443"/>
      <c r="AY135" s="443"/>
      <c r="AZ135" s="443"/>
      <c r="BA135" s="443"/>
      <c r="BB135" s="443"/>
      <c r="BC135" s="443"/>
      <c r="BD135" s="443"/>
      <c r="BE135" s="443"/>
      <c r="BF135" s="443"/>
      <c r="BG135" s="443"/>
      <c r="BH135" s="443"/>
      <c r="BI135" s="443"/>
      <c r="BJ135" s="443"/>
      <c r="BK135" s="443"/>
      <c r="BL135" s="443"/>
      <c r="BM135" s="443"/>
      <c r="BN135" s="443"/>
      <c r="BO135" s="443"/>
      <c r="BP135" s="443"/>
      <c r="BQ135" s="443"/>
      <c r="BR135" s="443"/>
      <c r="BS135" s="443"/>
      <c r="BT135" s="443"/>
      <c r="BU135" s="443"/>
      <c r="BV135" s="443"/>
      <c r="BW135" s="443"/>
      <c r="BX135" s="443"/>
    </row>
    <row r="136" spans="1:76" x14ac:dyDescent="0.2">
      <c r="A136" s="443"/>
      <c r="B136" s="444"/>
      <c r="C136" s="444"/>
      <c r="D136" s="444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  <c r="AA136" s="443"/>
      <c r="AB136" s="443"/>
      <c r="AC136" s="443"/>
      <c r="AD136" s="443"/>
      <c r="AE136" s="443"/>
      <c r="AF136" s="443"/>
      <c r="AG136" s="443"/>
      <c r="AH136" s="443"/>
      <c r="AI136" s="443"/>
      <c r="AJ136" s="443"/>
      <c r="AK136" s="443"/>
      <c r="AL136" s="443"/>
      <c r="AM136" s="443"/>
      <c r="AN136" s="443"/>
      <c r="AO136" s="443"/>
      <c r="AP136" s="443"/>
      <c r="AQ136" s="443"/>
      <c r="AR136" s="443"/>
      <c r="AS136" s="443"/>
      <c r="AT136" s="443"/>
      <c r="AU136" s="443"/>
      <c r="AV136" s="443"/>
      <c r="AW136" s="443"/>
      <c r="AX136" s="443"/>
      <c r="AY136" s="443"/>
      <c r="AZ136" s="443"/>
      <c r="BA136" s="443"/>
      <c r="BB136" s="443"/>
      <c r="BC136" s="443"/>
      <c r="BD136" s="443"/>
      <c r="BE136" s="443"/>
      <c r="BF136" s="443"/>
      <c r="BG136" s="443"/>
      <c r="BH136" s="443"/>
      <c r="BI136" s="443"/>
      <c r="BJ136" s="443"/>
      <c r="BK136" s="443"/>
      <c r="BL136" s="443"/>
      <c r="BM136" s="443"/>
      <c r="BN136" s="443"/>
      <c r="BO136" s="443"/>
      <c r="BP136" s="443"/>
      <c r="BQ136" s="443"/>
      <c r="BR136" s="443"/>
      <c r="BS136" s="443"/>
      <c r="BT136" s="443"/>
      <c r="BU136" s="443"/>
      <c r="BV136" s="443"/>
      <c r="BW136" s="443"/>
      <c r="BX136" s="443"/>
    </row>
    <row r="137" spans="1:76" x14ac:dyDescent="0.2">
      <c r="A137" s="443"/>
      <c r="B137" s="444"/>
      <c r="C137" s="444"/>
      <c r="D137" s="444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  <c r="AA137" s="443"/>
      <c r="AB137" s="443"/>
      <c r="AC137" s="443"/>
      <c r="AD137" s="443"/>
      <c r="AE137" s="443"/>
      <c r="AF137" s="443"/>
      <c r="AG137" s="443"/>
      <c r="AH137" s="443"/>
      <c r="AI137" s="443"/>
      <c r="AJ137" s="443"/>
      <c r="AK137" s="443"/>
      <c r="AL137" s="443"/>
      <c r="AM137" s="443"/>
      <c r="AN137" s="443"/>
      <c r="AO137" s="443"/>
      <c r="AP137" s="443"/>
      <c r="AQ137" s="443"/>
      <c r="AR137" s="443"/>
      <c r="AS137" s="443"/>
      <c r="AT137" s="443"/>
      <c r="AU137" s="443"/>
      <c r="AV137" s="443"/>
      <c r="AW137" s="443"/>
      <c r="AX137" s="443"/>
      <c r="AY137" s="443"/>
      <c r="AZ137" s="443"/>
      <c r="BA137" s="443"/>
      <c r="BB137" s="443"/>
      <c r="BC137" s="443"/>
      <c r="BD137" s="443"/>
      <c r="BE137" s="443"/>
      <c r="BF137" s="443"/>
      <c r="BG137" s="443"/>
      <c r="BH137" s="443"/>
      <c r="BI137" s="443"/>
      <c r="BJ137" s="443"/>
      <c r="BK137" s="443"/>
      <c r="BL137" s="443"/>
      <c r="BM137" s="443"/>
      <c r="BN137" s="443"/>
      <c r="BO137" s="443"/>
      <c r="BP137" s="443"/>
      <c r="BQ137" s="443"/>
      <c r="BR137" s="443"/>
      <c r="BS137" s="443"/>
      <c r="BT137" s="443"/>
      <c r="BU137" s="443"/>
      <c r="BV137" s="443"/>
      <c r="BW137" s="443"/>
      <c r="BX137" s="443"/>
    </row>
    <row r="138" spans="1:76" x14ac:dyDescent="0.2">
      <c r="A138" s="443"/>
      <c r="B138" s="444"/>
      <c r="C138" s="444"/>
      <c r="D138" s="444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  <c r="AA138" s="443"/>
      <c r="AB138" s="443"/>
      <c r="AC138" s="443"/>
      <c r="AD138" s="443"/>
      <c r="AE138" s="443"/>
      <c r="AF138" s="443"/>
      <c r="AG138" s="443"/>
      <c r="AH138" s="443"/>
      <c r="AI138" s="443"/>
      <c r="AJ138" s="443"/>
      <c r="AK138" s="443"/>
      <c r="AL138" s="443"/>
      <c r="AM138" s="443"/>
      <c r="AN138" s="443"/>
      <c r="AO138" s="443"/>
      <c r="AP138" s="443"/>
      <c r="AQ138" s="443"/>
      <c r="AR138" s="443"/>
      <c r="AS138" s="443"/>
      <c r="AT138" s="443"/>
      <c r="AU138" s="443"/>
      <c r="AV138" s="443"/>
      <c r="AW138" s="443"/>
      <c r="AX138" s="443"/>
      <c r="AY138" s="443"/>
      <c r="AZ138" s="443"/>
      <c r="BA138" s="443"/>
      <c r="BB138" s="443"/>
      <c r="BC138" s="443"/>
      <c r="BD138" s="443"/>
      <c r="BE138" s="443"/>
      <c r="BF138" s="443"/>
      <c r="BG138" s="443"/>
      <c r="BH138" s="443"/>
      <c r="BI138" s="443"/>
      <c r="BJ138" s="443"/>
      <c r="BK138" s="443"/>
      <c r="BL138" s="443"/>
      <c r="BM138" s="443"/>
      <c r="BN138" s="443"/>
      <c r="BO138" s="443"/>
      <c r="BP138" s="443"/>
      <c r="BQ138" s="443"/>
      <c r="BR138" s="443"/>
      <c r="BS138" s="443"/>
      <c r="BT138" s="443"/>
      <c r="BU138" s="443"/>
      <c r="BV138" s="443"/>
      <c r="BW138" s="443"/>
      <c r="BX138" s="443"/>
    </row>
    <row r="139" spans="1:76" x14ac:dyDescent="0.2">
      <c r="A139" s="443"/>
      <c r="B139" s="444"/>
      <c r="C139" s="444"/>
      <c r="D139" s="444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  <c r="AA139" s="443"/>
      <c r="AB139" s="443"/>
      <c r="AC139" s="443"/>
      <c r="AD139" s="443"/>
      <c r="AE139" s="443"/>
      <c r="AF139" s="443"/>
      <c r="AG139" s="443"/>
      <c r="AH139" s="443"/>
      <c r="AI139" s="443"/>
      <c r="AJ139" s="443"/>
      <c r="AK139" s="443"/>
      <c r="AL139" s="443"/>
      <c r="AM139" s="443"/>
      <c r="AN139" s="443"/>
      <c r="AO139" s="443"/>
      <c r="AP139" s="443"/>
      <c r="AQ139" s="443"/>
      <c r="AR139" s="443"/>
      <c r="AS139" s="443"/>
      <c r="AT139" s="443"/>
      <c r="AU139" s="443"/>
      <c r="AV139" s="443"/>
      <c r="AW139" s="443"/>
      <c r="AX139" s="443"/>
      <c r="AY139" s="443"/>
      <c r="AZ139" s="443"/>
      <c r="BA139" s="443"/>
      <c r="BB139" s="443"/>
      <c r="BC139" s="443"/>
      <c r="BD139" s="443"/>
      <c r="BE139" s="443"/>
      <c r="BF139" s="443"/>
      <c r="BG139" s="443"/>
      <c r="BH139" s="443"/>
      <c r="BI139" s="443"/>
      <c r="BJ139" s="443"/>
      <c r="BK139" s="443"/>
      <c r="BL139" s="443"/>
      <c r="BM139" s="443"/>
      <c r="BN139" s="443"/>
      <c r="BO139" s="443"/>
      <c r="BP139" s="443"/>
      <c r="BQ139" s="443"/>
      <c r="BR139" s="443"/>
      <c r="BS139" s="443"/>
      <c r="BT139" s="443"/>
      <c r="BU139" s="443"/>
      <c r="BV139" s="443"/>
      <c r="BW139" s="443"/>
      <c r="BX139" s="443"/>
    </row>
    <row r="140" spans="1:76" x14ac:dyDescent="0.2">
      <c r="A140" s="443"/>
      <c r="B140" s="444"/>
      <c r="C140" s="444"/>
      <c r="D140" s="444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  <c r="AA140" s="443"/>
      <c r="AB140" s="443"/>
      <c r="AC140" s="443"/>
      <c r="AD140" s="443"/>
      <c r="AE140" s="443"/>
      <c r="AF140" s="443"/>
      <c r="AG140" s="443"/>
      <c r="AH140" s="443"/>
      <c r="AI140" s="443"/>
      <c r="AJ140" s="443"/>
      <c r="AK140" s="443"/>
      <c r="AL140" s="443"/>
      <c r="AM140" s="443"/>
      <c r="AN140" s="443"/>
      <c r="AO140" s="443"/>
      <c r="AP140" s="443"/>
      <c r="AQ140" s="443"/>
      <c r="AR140" s="443"/>
      <c r="AS140" s="443"/>
      <c r="AT140" s="443"/>
      <c r="AU140" s="443"/>
      <c r="AV140" s="443"/>
      <c r="AW140" s="443"/>
      <c r="AX140" s="443"/>
      <c r="AY140" s="443"/>
      <c r="AZ140" s="443"/>
      <c r="BA140" s="443"/>
      <c r="BB140" s="443"/>
      <c r="BC140" s="443"/>
      <c r="BD140" s="443"/>
      <c r="BE140" s="443"/>
      <c r="BF140" s="443"/>
      <c r="BG140" s="443"/>
      <c r="BH140" s="443"/>
      <c r="BI140" s="443"/>
      <c r="BJ140" s="443"/>
      <c r="BK140" s="443"/>
      <c r="BL140" s="443"/>
      <c r="BM140" s="443"/>
      <c r="BN140" s="443"/>
      <c r="BO140" s="443"/>
      <c r="BP140" s="443"/>
      <c r="BQ140" s="443"/>
      <c r="BR140" s="443"/>
      <c r="BS140" s="443"/>
      <c r="BT140" s="443"/>
      <c r="BU140" s="443"/>
      <c r="BV140" s="443"/>
      <c r="BW140" s="443"/>
      <c r="BX140" s="443"/>
    </row>
    <row r="141" spans="1:76" x14ac:dyDescent="0.2">
      <c r="A141" s="443"/>
      <c r="B141" s="444"/>
      <c r="C141" s="444"/>
      <c r="D141" s="444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  <c r="AA141" s="443"/>
      <c r="AB141" s="443"/>
      <c r="AC141" s="443"/>
      <c r="AD141" s="443"/>
      <c r="AE141" s="443"/>
      <c r="AF141" s="443"/>
      <c r="AG141" s="443"/>
      <c r="AH141" s="443"/>
      <c r="AI141" s="443"/>
      <c r="AJ141" s="443"/>
      <c r="AK141" s="443"/>
      <c r="AL141" s="443"/>
      <c r="AM141" s="443"/>
      <c r="AN141" s="443"/>
      <c r="AO141" s="443"/>
      <c r="AP141" s="443"/>
      <c r="AQ141" s="443"/>
      <c r="AR141" s="443"/>
      <c r="AS141" s="443"/>
      <c r="AT141" s="443"/>
      <c r="AU141" s="443"/>
      <c r="AV141" s="443"/>
      <c r="AW141" s="443"/>
      <c r="AX141" s="443"/>
      <c r="AY141" s="443"/>
      <c r="AZ141" s="443"/>
      <c r="BA141" s="443"/>
      <c r="BB141" s="443"/>
      <c r="BC141" s="443"/>
      <c r="BD141" s="443"/>
      <c r="BE141" s="443"/>
      <c r="BF141" s="443"/>
      <c r="BG141" s="443"/>
      <c r="BH141" s="443"/>
      <c r="BI141" s="443"/>
      <c r="BJ141" s="443"/>
      <c r="BK141" s="443"/>
      <c r="BL141" s="443"/>
      <c r="BM141" s="443"/>
      <c r="BN141" s="443"/>
      <c r="BO141" s="443"/>
      <c r="BP141" s="443"/>
      <c r="BQ141" s="443"/>
      <c r="BR141" s="443"/>
      <c r="BS141" s="443"/>
      <c r="BT141" s="443"/>
      <c r="BU141" s="443"/>
      <c r="BV141" s="443"/>
      <c r="BW141" s="443"/>
      <c r="BX141" s="443"/>
    </row>
    <row r="142" spans="1:76" x14ac:dyDescent="0.2">
      <c r="A142" s="443"/>
      <c r="B142" s="444"/>
      <c r="C142" s="444"/>
      <c r="D142" s="444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  <c r="AA142" s="443"/>
      <c r="AB142" s="443"/>
      <c r="AC142" s="443"/>
      <c r="AD142" s="443"/>
      <c r="AE142" s="443"/>
      <c r="AF142" s="443"/>
      <c r="AG142" s="443"/>
      <c r="AH142" s="443"/>
      <c r="AI142" s="443"/>
      <c r="AJ142" s="443"/>
      <c r="AK142" s="443"/>
      <c r="AL142" s="443"/>
      <c r="AM142" s="443"/>
      <c r="AN142" s="443"/>
      <c r="AO142" s="443"/>
      <c r="AP142" s="443"/>
      <c r="AQ142" s="443"/>
      <c r="AR142" s="443"/>
      <c r="AS142" s="443"/>
      <c r="AT142" s="443"/>
      <c r="AU142" s="443"/>
      <c r="AV142" s="443"/>
      <c r="AW142" s="443"/>
      <c r="AX142" s="443"/>
      <c r="AY142" s="443"/>
      <c r="AZ142" s="443"/>
      <c r="BA142" s="443"/>
      <c r="BB142" s="443"/>
      <c r="BC142" s="443"/>
      <c r="BD142" s="443"/>
      <c r="BE142" s="443"/>
      <c r="BF142" s="443"/>
      <c r="BG142" s="443"/>
      <c r="BH142" s="443"/>
      <c r="BI142" s="443"/>
      <c r="BJ142" s="443"/>
      <c r="BK142" s="443"/>
      <c r="BL142" s="443"/>
      <c r="BM142" s="443"/>
      <c r="BN142" s="443"/>
      <c r="BO142" s="443"/>
      <c r="BP142" s="443"/>
      <c r="BQ142" s="443"/>
      <c r="BR142" s="443"/>
      <c r="BS142" s="443"/>
      <c r="BT142" s="443"/>
      <c r="BU142" s="443"/>
      <c r="BV142" s="443"/>
      <c r="BW142" s="443"/>
      <c r="BX142" s="443"/>
    </row>
    <row r="143" spans="1:76" x14ac:dyDescent="0.2">
      <c r="A143" s="443"/>
      <c r="B143" s="444"/>
      <c r="C143" s="444"/>
      <c r="D143" s="444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  <c r="AA143" s="443"/>
      <c r="AB143" s="443"/>
      <c r="AC143" s="443"/>
      <c r="AD143" s="443"/>
      <c r="AE143" s="443"/>
      <c r="AF143" s="443"/>
      <c r="AG143" s="443"/>
      <c r="AH143" s="443"/>
      <c r="AI143" s="443"/>
      <c r="AJ143" s="443"/>
      <c r="AK143" s="443"/>
      <c r="AL143" s="443"/>
      <c r="AM143" s="443"/>
      <c r="AN143" s="443"/>
      <c r="AO143" s="443"/>
      <c r="AP143" s="443"/>
      <c r="AQ143" s="443"/>
      <c r="AR143" s="443"/>
      <c r="AS143" s="443"/>
      <c r="AT143" s="443"/>
      <c r="AU143" s="443"/>
      <c r="AV143" s="443"/>
      <c r="AW143" s="443"/>
      <c r="AX143" s="443"/>
      <c r="AY143" s="443"/>
      <c r="AZ143" s="443"/>
      <c r="BA143" s="443"/>
      <c r="BB143" s="443"/>
      <c r="BC143" s="443"/>
      <c r="BD143" s="443"/>
      <c r="BE143" s="443"/>
      <c r="BF143" s="443"/>
      <c r="BG143" s="443"/>
      <c r="BH143" s="443"/>
      <c r="BI143" s="443"/>
      <c r="BJ143" s="443"/>
      <c r="BK143" s="443"/>
      <c r="BL143" s="443"/>
      <c r="BM143" s="443"/>
      <c r="BN143" s="443"/>
      <c r="BO143" s="443"/>
      <c r="BP143" s="443"/>
      <c r="BQ143" s="443"/>
      <c r="BR143" s="443"/>
      <c r="BS143" s="443"/>
      <c r="BT143" s="443"/>
      <c r="BU143" s="443"/>
      <c r="BV143" s="443"/>
      <c r="BW143" s="443"/>
      <c r="BX143" s="443"/>
    </row>
    <row r="144" spans="1:76" x14ac:dyDescent="0.2">
      <c r="A144" s="443"/>
      <c r="B144" s="444"/>
      <c r="C144" s="444"/>
      <c r="D144" s="444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  <c r="AA144" s="443"/>
      <c r="AB144" s="443"/>
      <c r="AC144" s="443"/>
      <c r="AD144" s="443"/>
      <c r="AE144" s="443"/>
      <c r="AF144" s="443"/>
      <c r="AG144" s="443"/>
      <c r="AH144" s="443"/>
      <c r="AI144" s="443"/>
      <c r="AJ144" s="443"/>
      <c r="AK144" s="443"/>
      <c r="AL144" s="443"/>
      <c r="AM144" s="443"/>
      <c r="AN144" s="443"/>
      <c r="AO144" s="443"/>
      <c r="AP144" s="443"/>
      <c r="AQ144" s="443"/>
      <c r="AR144" s="443"/>
      <c r="AS144" s="443"/>
      <c r="AT144" s="443"/>
      <c r="AU144" s="443"/>
      <c r="AV144" s="443"/>
      <c r="AW144" s="443"/>
      <c r="AX144" s="443"/>
      <c r="AY144" s="443"/>
      <c r="AZ144" s="443"/>
      <c r="BA144" s="443"/>
      <c r="BB144" s="443"/>
      <c r="BC144" s="443"/>
      <c r="BD144" s="443"/>
      <c r="BE144" s="443"/>
      <c r="BF144" s="443"/>
      <c r="BG144" s="443"/>
      <c r="BH144" s="443"/>
      <c r="BI144" s="443"/>
      <c r="BJ144" s="443"/>
      <c r="BK144" s="443"/>
      <c r="BL144" s="443"/>
      <c r="BM144" s="443"/>
      <c r="BN144" s="443"/>
      <c r="BO144" s="443"/>
      <c r="BP144" s="443"/>
      <c r="BQ144" s="443"/>
      <c r="BR144" s="443"/>
      <c r="BS144" s="443"/>
      <c r="BT144" s="443"/>
      <c r="BU144" s="443"/>
      <c r="BV144" s="443"/>
      <c r="BW144" s="443"/>
      <c r="BX144" s="443"/>
    </row>
    <row r="145" spans="1:76" x14ac:dyDescent="0.2">
      <c r="A145" s="443"/>
      <c r="B145" s="444"/>
      <c r="C145" s="444"/>
      <c r="D145" s="444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  <c r="AA145" s="443"/>
      <c r="AB145" s="443"/>
      <c r="AC145" s="443"/>
      <c r="AD145" s="443"/>
      <c r="AE145" s="443"/>
      <c r="AF145" s="443"/>
      <c r="AG145" s="443"/>
      <c r="AH145" s="443"/>
      <c r="AI145" s="443"/>
      <c r="AJ145" s="443"/>
      <c r="AK145" s="443"/>
      <c r="AL145" s="443"/>
      <c r="AM145" s="443"/>
      <c r="AN145" s="443"/>
      <c r="AO145" s="443"/>
      <c r="AP145" s="443"/>
      <c r="AQ145" s="443"/>
      <c r="AR145" s="443"/>
      <c r="AS145" s="443"/>
      <c r="AT145" s="443"/>
      <c r="AU145" s="443"/>
      <c r="AV145" s="443"/>
      <c r="AW145" s="443"/>
      <c r="AX145" s="443"/>
      <c r="AY145" s="443"/>
      <c r="AZ145" s="443"/>
      <c r="BA145" s="443"/>
      <c r="BB145" s="443"/>
      <c r="BC145" s="443"/>
      <c r="BD145" s="443"/>
      <c r="BE145" s="443"/>
      <c r="BF145" s="443"/>
      <c r="BG145" s="443"/>
      <c r="BH145" s="443"/>
      <c r="BI145" s="443"/>
      <c r="BJ145" s="443"/>
      <c r="BK145" s="443"/>
      <c r="BL145" s="443"/>
      <c r="BM145" s="443"/>
      <c r="BN145" s="443"/>
      <c r="BO145" s="443"/>
      <c r="BP145" s="443"/>
      <c r="BQ145" s="443"/>
      <c r="BR145" s="443"/>
      <c r="BS145" s="443"/>
      <c r="BT145" s="443"/>
      <c r="BU145" s="443"/>
      <c r="BV145" s="443"/>
      <c r="BW145" s="443"/>
      <c r="BX145" s="443"/>
    </row>
    <row r="146" spans="1:76" x14ac:dyDescent="0.2">
      <c r="A146" s="443"/>
      <c r="B146" s="444"/>
      <c r="C146" s="444"/>
      <c r="D146" s="444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  <c r="AA146" s="443"/>
      <c r="AB146" s="443"/>
      <c r="AC146" s="443"/>
      <c r="AD146" s="443"/>
      <c r="AE146" s="443"/>
      <c r="AF146" s="443"/>
      <c r="AG146" s="443"/>
      <c r="AH146" s="443"/>
      <c r="AI146" s="443"/>
      <c r="AJ146" s="443"/>
      <c r="AK146" s="443"/>
      <c r="AL146" s="443"/>
      <c r="AM146" s="443"/>
      <c r="AN146" s="443"/>
      <c r="AO146" s="443"/>
      <c r="AP146" s="443"/>
      <c r="AQ146" s="443"/>
      <c r="AR146" s="443"/>
      <c r="AS146" s="443"/>
      <c r="AT146" s="443"/>
      <c r="AU146" s="443"/>
      <c r="AV146" s="443"/>
      <c r="AW146" s="443"/>
      <c r="AX146" s="443"/>
      <c r="AY146" s="443"/>
      <c r="AZ146" s="443"/>
      <c r="BA146" s="443"/>
      <c r="BB146" s="443"/>
      <c r="BC146" s="443"/>
      <c r="BD146" s="443"/>
      <c r="BE146" s="443"/>
      <c r="BF146" s="443"/>
      <c r="BG146" s="443"/>
      <c r="BH146" s="443"/>
      <c r="BI146" s="443"/>
      <c r="BJ146" s="443"/>
      <c r="BK146" s="443"/>
      <c r="BL146" s="443"/>
      <c r="BM146" s="443"/>
      <c r="BN146" s="443"/>
      <c r="BO146" s="443"/>
      <c r="BP146" s="443"/>
      <c r="BQ146" s="443"/>
      <c r="BR146" s="443"/>
      <c r="BS146" s="443"/>
      <c r="BT146" s="443"/>
      <c r="BU146" s="443"/>
      <c r="BV146" s="443"/>
      <c r="BW146" s="443"/>
      <c r="BX146" s="443"/>
    </row>
    <row r="147" spans="1:76" x14ac:dyDescent="0.2">
      <c r="A147" s="443"/>
      <c r="B147" s="444"/>
      <c r="C147" s="444"/>
      <c r="D147" s="444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  <c r="AA147" s="443"/>
      <c r="AB147" s="443"/>
      <c r="AC147" s="443"/>
      <c r="AD147" s="443"/>
      <c r="AE147" s="443"/>
      <c r="AF147" s="443"/>
      <c r="AG147" s="443"/>
      <c r="AH147" s="443"/>
      <c r="AI147" s="443"/>
      <c r="AJ147" s="443"/>
      <c r="AK147" s="443"/>
      <c r="AL147" s="443"/>
      <c r="AM147" s="443"/>
      <c r="AN147" s="443"/>
      <c r="AO147" s="443"/>
      <c r="AP147" s="443"/>
      <c r="AQ147" s="443"/>
      <c r="AR147" s="443"/>
      <c r="AS147" s="443"/>
      <c r="AT147" s="443"/>
      <c r="AU147" s="443"/>
      <c r="AV147" s="443"/>
      <c r="AW147" s="443"/>
      <c r="AX147" s="443"/>
      <c r="AY147" s="443"/>
      <c r="AZ147" s="443"/>
      <c r="BA147" s="443"/>
      <c r="BB147" s="443"/>
      <c r="BC147" s="443"/>
      <c r="BD147" s="443"/>
      <c r="BE147" s="443"/>
      <c r="BF147" s="443"/>
      <c r="BG147" s="443"/>
      <c r="BH147" s="443"/>
      <c r="BI147" s="443"/>
      <c r="BJ147" s="443"/>
      <c r="BK147" s="443"/>
      <c r="BL147" s="443"/>
      <c r="BM147" s="443"/>
      <c r="BN147" s="443"/>
      <c r="BO147" s="443"/>
      <c r="BP147" s="443"/>
      <c r="BQ147" s="443"/>
      <c r="BR147" s="443"/>
      <c r="BS147" s="443"/>
      <c r="BT147" s="443"/>
      <c r="BU147" s="443"/>
      <c r="BV147" s="443"/>
      <c r="BW147" s="443"/>
      <c r="BX147" s="443"/>
    </row>
    <row r="148" spans="1:76" x14ac:dyDescent="0.2">
      <c r="A148" s="443"/>
      <c r="B148" s="444"/>
      <c r="C148" s="444"/>
      <c r="D148" s="444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  <c r="AA148" s="443"/>
      <c r="AB148" s="443"/>
      <c r="AC148" s="443"/>
      <c r="AD148" s="443"/>
      <c r="AE148" s="443"/>
      <c r="AF148" s="443"/>
      <c r="AG148" s="443"/>
      <c r="AH148" s="443"/>
      <c r="AI148" s="443"/>
      <c r="AJ148" s="443"/>
      <c r="AK148" s="443"/>
      <c r="AL148" s="443"/>
      <c r="AM148" s="443"/>
      <c r="AN148" s="443"/>
      <c r="AO148" s="443"/>
      <c r="AP148" s="443"/>
      <c r="AQ148" s="443"/>
      <c r="AR148" s="443"/>
      <c r="AS148" s="443"/>
      <c r="AT148" s="443"/>
      <c r="AU148" s="443"/>
      <c r="AV148" s="443"/>
      <c r="AW148" s="443"/>
      <c r="AX148" s="443"/>
      <c r="AY148" s="443"/>
      <c r="AZ148" s="443"/>
      <c r="BA148" s="443"/>
      <c r="BB148" s="443"/>
      <c r="BC148" s="443"/>
      <c r="BD148" s="443"/>
      <c r="BE148" s="443"/>
      <c r="BF148" s="443"/>
      <c r="BG148" s="443"/>
      <c r="BH148" s="443"/>
      <c r="BI148" s="443"/>
      <c r="BJ148" s="443"/>
      <c r="BK148" s="443"/>
      <c r="BL148" s="443"/>
      <c r="BM148" s="443"/>
      <c r="BN148" s="443"/>
      <c r="BO148" s="443"/>
      <c r="BP148" s="443"/>
      <c r="BQ148" s="443"/>
      <c r="BR148" s="443"/>
      <c r="BS148" s="443"/>
      <c r="BT148" s="443"/>
      <c r="BU148" s="443"/>
      <c r="BV148" s="443"/>
      <c r="BW148" s="443"/>
      <c r="BX148" s="443"/>
    </row>
    <row r="149" spans="1:76" x14ac:dyDescent="0.2">
      <c r="A149" s="443"/>
      <c r="B149" s="444"/>
      <c r="C149" s="444"/>
      <c r="D149" s="444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  <c r="AA149" s="443"/>
      <c r="AB149" s="443"/>
      <c r="AC149" s="443"/>
      <c r="AD149" s="443"/>
      <c r="AE149" s="443"/>
      <c r="AF149" s="443"/>
      <c r="AG149" s="443"/>
      <c r="AH149" s="443"/>
      <c r="AI149" s="443"/>
      <c r="AJ149" s="443"/>
      <c r="AK149" s="443"/>
      <c r="AL149" s="443"/>
      <c r="AM149" s="443"/>
      <c r="AN149" s="443"/>
      <c r="AO149" s="443"/>
      <c r="AP149" s="443"/>
      <c r="AQ149" s="443"/>
      <c r="AR149" s="443"/>
      <c r="AS149" s="443"/>
      <c r="AT149" s="443"/>
      <c r="AU149" s="443"/>
      <c r="AV149" s="443"/>
      <c r="AW149" s="443"/>
      <c r="AX149" s="443"/>
      <c r="AY149" s="443"/>
      <c r="AZ149" s="443"/>
      <c r="BA149" s="443"/>
      <c r="BB149" s="443"/>
      <c r="BC149" s="443"/>
      <c r="BD149" s="443"/>
      <c r="BE149" s="443"/>
      <c r="BF149" s="443"/>
      <c r="BG149" s="443"/>
      <c r="BH149" s="443"/>
      <c r="BI149" s="443"/>
      <c r="BJ149" s="443"/>
      <c r="BK149" s="443"/>
      <c r="BL149" s="443"/>
      <c r="BM149" s="443"/>
      <c r="BN149" s="443"/>
      <c r="BO149" s="443"/>
      <c r="BP149" s="443"/>
      <c r="BQ149" s="443"/>
      <c r="BR149" s="443"/>
      <c r="BS149" s="443"/>
      <c r="BT149" s="443"/>
      <c r="BU149" s="443"/>
      <c r="BV149" s="443"/>
      <c r="BW149" s="443"/>
      <c r="BX149" s="443"/>
    </row>
    <row r="150" spans="1:76" x14ac:dyDescent="0.2">
      <c r="A150" s="443"/>
      <c r="B150" s="444"/>
      <c r="C150" s="444"/>
      <c r="D150" s="444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  <c r="AA150" s="443"/>
      <c r="AB150" s="443"/>
      <c r="AC150" s="443"/>
      <c r="AD150" s="443"/>
      <c r="AE150" s="443"/>
      <c r="AF150" s="443"/>
      <c r="AG150" s="443"/>
      <c r="AH150" s="443"/>
      <c r="AI150" s="443"/>
      <c r="AJ150" s="443"/>
      <c r="AK150" s="443"/>
      <c r="AL150" s="443"/>
      <c r="AM150" s="443"/>
      <c r="AN150" s="443"/>
      <c r="AO150" s="443"/>
      <c r="AP150" s="443"/>
      <c r="AQ150" s="443"/>
      <c r="AR150" s="443"/>
      <c r="AS150" s="443"/>
      <c r="AT150" s="443"/>
      <c r="AU150" s="443"/>
      <c r="AV150" s="443"/>
      <c r="AW150" s="443"/>
      <c r="AX150" s="443"/>
      <c r="AY150" s="443"/>
      <c r="AZ150" s="443"/>
      <c r="BA150" s="443"/>
      <c r="BB150" s="443"/>
      <c r="BC150" s="443"/>
      <c r="BD150" s="443"/>
      <c r="BE150" s="443"/>
      <c r="BF150" s="443"/>
      <c r="BG150" s="443"/>
      <c r="BH150" s="443"/>
      <c r="BI150" s="443"/>
      <c r="BJ150" s="443"/>
      <c r="BK150" s="443"/>
      <c r="BL150" s="443"/>
      <c r="BM150" s="443"/>
      <c r="BN150" s="443"/>
      <c r="BO150" s="443"/>
      <c r="BP150" s="443"/>
      <c r="BQ150" s="443"/>
      <c r="BR150" s="443"/>
      <c r="BS150" s="443"/>
      <c r="BT150" s="443"/>
      <c r="BU150" s="443"/>
      <c r="BV150" s="443"/>
      <c r="BW150" s="443"/>
      <c r="BX150" s="443"/>
    </row>
    <row r="151" spans="1:76" x14ac:dyDescent="0.2">
      <c r="A151" s="443"/>
      <c r="B151" s="444"/>
      <c r="C151" s="444"/>
      <c r="D151" s="444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  <c r="AA151" s="443"/>
      <c r="AB151" s="443"/>
      <c r="AC151" s="443"/>
      <c r="AD151" s="443"/>
      <c r="AE151" s="443"/>
      <c r="AF151" s="443"/>
      <c r="AG151" s="443"/>
      <c r="AH151" s="443"/>
      <c r="AI151" s="443"/>
      <c r="AJ151" s="443"/>
      <c r="AK151" s="443"/>
      <c r="AL151" s="443"/>
      <c r="AM151" s="443"/>
      <c r="AN151" s="443"/>
      <c r="AO151" s="443"/>
      <c r="AP151" s="443"/>
      <c r="AQ151" s="443"/>
      <c r="AR151" s="443"/>
      <c r="AS151" s="443"/>
      <c r="AT151" s="443"/>
      <c r="AU151" s="443"/>
      <c r="AV151" s="443"/>
      <c r="AW151" s="443"/>
      <c r="AX151" s="443"/>
      <c r="AY151" s="443"/>
      <c r="AZ151" s="443"/>
      <c r="BA151" s="443"/>
      <c r="BB151" s="443"/>
      <c r="BC151" s="443"/>
      <c r="BD151" s="443"/>
      <c r="BE151" s="443"/>
      <c r="BF151" s="443"/>
      <c r="BG151" s="443"/>
      <c r="BH151" s="443"/>
      <c r="BI151" s="443"/>
      <c r="BJ151" s="443"/>
      <c r="BK151" s="443"/>
      <c r="BL151" s="443"/>
      <c r="BM151" s="443"/>
      <c r="BN151" s="443"/>
      <c r="BO151" s="443"/>
      <c r="BP151" s="443"/>
      <c r="BQ151" s="443"/>
      <c r="BR151" s="443"/>
      <c r="BS151" s="443"/>
      <c r="BT151" s="443"/>
      <c r="BU151" s="443"/>
      <c r="BV151" s="443"/>
      <c r="BW151" s="443"/>
      <c r="BX151" s="443"/>
    </row>
    <row r="152" spans="1:76" x14ac:dyDescent="0.2">
      <c r="A152" s="443"/>
      <c r="B152" s="444"/>
      <c r="C152" s="444"/>
      <c r="D152" s="444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  <c r="AA152" s="443"/>
      <c r="AB152" s="443"/>
      <c r="AC152" s="443"/>
      <c r="AD152" s="443"/>
      <c r="AE152" s="443"/>
      <c r="AF152" s="443"/>
      <c r="AG152" s="443"/>
      <c r="AH152" s="443"/>
      <c r="AI152" s="443"/>
      <c r="AJ152" s="443"/>
      <c r="AK152" s="443"/>
      <c r="AL152" s="443"/>
      <c r="AM152" s="443"/>
      <c r="AN152" s="443"/>
      <c r="AO152" s="443"/>
      <c r="AP152" s="443"/>
      <c r="AQ152" s="443"/>
      <c r="AR152" s="443"/>
      <c r="AS152" s="443"/>
      <c r="AT152" s="443"/>
      <c r="AU152" s="443"/>
      <c r="AV152" s="443"/>
      <c r="AW152" s="443"/>
      <c r="AX152" s="443"/>
      <c r="AY152" s="443"/>
      <c r="AZ152" s="443"/>
      <c r="BA152" s="443"/>
      <c r="BB152" s="443"/>
      <c r="BC152" s="443"/>
      <c r="BD152" s="443"/>
      <c r="BE152" s="443"/>
      <c r="BF152" s="443"/>
      <c r="BG152" s="443"/>
      <c r="BH152" s="443"/>
      <c r="BI152" s="443"/>
      <c r="BJ152" s="443"/>
      <c r="BK152" s="443"/>
      <c r="BL152" s="443"/>
      <c r="BM152" s="443"/>
      <c r="BN152" s="443"/>
      <c r="BO152" s="443"/>
      <c r="BP152" s="443"/>
      <c r="BQ152" s="443"/>
      <c r="BR152" s="443"/>
      <c r="BS152" s="443"/>
      <c r="BT152" s="443"/>
      <c r="BU152" s="443"/>
      <c r="BV152" s="443"/>
      <c r="BW152" s="443"/>
      <c r="BX152" s="443"/>
    </row>
    <row r="153" spans="1:76" x14ac:dyDescent="0.2">
      <c r="A153" s="443"/>
      <c r="B153" s="444"/>
      <c r="C153" s="444"/>
      <c r="D153" s="444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  <c r="AA153" s="443"/>
      <c r="AB153" s="443"/>
      <c r="AC153" s="443"/>
      <c r="AD153" s="443"/>
      <c r="AE153" s="443"/>
      <c r="AF153" s="443"/>
      <c r="AG153" s="443"/>
      <c r="AH153" s="443"/>
      <c r="AI153" s="443"/>
      <c r="AJ153" s="443"/>
      <c r="AK153" s="443"/>
      <c r="AL153" s="443"/>
      <c r="AM153" s="443"/>
      <c r="AN153" s="443"/>
      <c r="AO153" s="443"/>
      <c r="AP153" s="443"/>
      <c r="AQ153" s="443"/>
      <c r="AR153" s="443"/>
      <c r="AS153" s="443"/>
      <c r="AT153" s="443"/>
      <c r="AU153" s="443"/>
      <c r="AV153" s="443"/>
      <c r="AW153" s="443"/>
      <c r="AX153" s="443"/>
      <c r="AY153" s="443"/>
      <c r="AZ153" s="443"/>
      <c r="BA153" s="443"/>
      <c r="BB153" s="443"/>
      <c r="BC153" s="443"/>
      <c r="BD153" s="443"/>
      <c r="BE153" s="443"/>
      <c r="BF153" s="443"/>
      <c r="BG153" s="443"/>
      <c r="BH153" s="443"/>
      <c r="BI153" s="443"/>
      <c r="BJ153" s="443"/>
      <c r="BK153" s="443"/>
      <c r="BL153" s="443"/>
      <c r="BM153" s="443"/>
      <c r="BN153" s="443"/>
      <c r="BO153" s="443"/>
      <c r="BP153" s="443"/>
      <c r="BQ153" s="443"/>
      <c r="BR153" s="443"/>
      <c r="BS153" s="443"/>
      <c r="BT153" s="443"/>
      <c r="BU153" s="443"/>
      <c r="BV153" s="443"/>
      <c r="BW153" s="443"/>
      <c r="BX153" s="443"/>
    </row>
    <row r="154" spans="1:76" x14ac:dyDescent="0.2">
      <c r="A154" s="443"/>
      <c r="B154" s="444"/>
      <c r="C154" s="444"/>
      <c r="D154" s="444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  <c r="AA154" s="443"/>
      <c r="AB154" s="443"/>
      <c r="AC154" s="443"/>
      <c r="AD154" s="443"/>
      <c r="AE154" s="443"/>
      <c r="AF154" s="443"/>
      <c r="AG154" s="443"/>
      <c r="AH154" s="443"/>
      <c r="AI154" s="443"/>
      <c r="AJ154" s="443"/>
      <c r="AK154" s="443"/>
      <c r="AL154" s="443"/>
      <c r="AM154" s="443"/>
      <c r="AN154" s="443"/>
      <c r="AO154" s="443"/>
      <c r="AP154" s="443"/>
      <c r="AQ154" s="443"/>
      <c r="AR154" s="443"/>
      <c r="AS154" s="443"/>
      <c r="AT154" s="443"/>
      <c r="AU154" s="443"/>
      <c r="AV154" s="443"/>
      <c r="AW154" s="443"/>
      <c r="AX154" s="443"/>
      <c r="AY154" s="443"/>
      <c r="AZ154" s="443"/>
      <c r="BA154" s="443"/>
      <c r="BB154" s="443"/>
      <c r="BC154" s="443"/>
      <c r="BD154" s="443"/>
      <c r="BE154" s="443"/>
      <c r="BF154" s="443"/>
      <c r="BG154" s="443"/>
      <c r="BH154" s="443"/>
      <c r="BI154" s="443"/>
      <c r="BJ154" s="443"/>
      <c r="BK154" s="443"/>
      <c r="BL154" s="443"/>
      <c r="BM154" s="443"/>
      <c r="BN154" s="443"/>
      <c r="BO154" s="443"/>
      <c r="BP154" s="443"/>
      <c r="BQ154" s="443"/>
      <c r="BR154" s="443"/>
      <c r="BS154" s="443"/>
      <c r="BT154" s="443"/>
      <c r="BU154" s="443"/>
      <c r="BV154" s="443"/>
      <c r="BW154" s="443"/>
      <c r="BX154" s="443"/>
    </row>
    <row r="155" spans="1:76" x14ac:dyDescent="0.2">
      <c r="A155" s="443"/>
      <c r="B155" s="444"/>
      <c r="C155" s="444"/>
      <c r="D155" s="444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  <c r="AA155" s="443"/>
      <c r="AB155" s="443"/>
      <c r="AC155" s="443"/>
      <c r="AD155" s="443"/>
      <c r="AE155" s="443"/>
      <c r="AF155" s="443"/>
      <c r="AG155" s="443"/>
      <c r="AH155" s="443"/>
      <c r="AI155" s="443"/>
      <c r="AJ155" s="443"/>
      <c r="AK155" s="443"/>
      <c r="AL155" s="443"/>
      <c r="AM155" s="443"/>
      <c r="AN155" s="443"/>
      <c r="AO155" s="443"/>
      <c r="AP155" s="443"/>
      <c r="AQ155" s="443"/>
      <c r="AR155" s="443"/>
      <c r="AS155" s="443"/>
      <c r="AT155" s="443"/>
      <c r="AU155" s="443"/>
      <c r="AV155" s="443"/>
      <c r="AW155" s="443"/>
      <c r="AX155" s="443"/>
      <c r="AY155" s="443"/>
      <c r="AZ155" s="443"/>
      <c r="BA155" s="443"/>
      <c r="BB155" s="443"/>
      <c r="BC155" s="443"/>
      <c r="BD155" s="443"/>
      <c r="BE155" s="443"/>
      <c r="BF155" s="443"/>
      <c r="BG155" s="443"/>
      <c r="BH155" s="443"/>
      <c r="BI155" s="443"/>
      <c r="BJ155" s="443"/>
      <c r="BK155" s="443"/>
      <c r="BL155" s="443"/>
      <c r="BM155" s="443"/>
      <c r="BN155" s="443"/>
      <c r="BO155" s="443"/>
      <c r="BP155" s="443"/>
      <c r="BQ155" s="443"/>
      <c r="BR155" s="443"/>
      <c r="BS155" s="443"/>
      <c r="BT155" s="443"/>
      <c r="BU155" s="443"/>
      <c r="BV155" s="443"/>
      <c r="BW155" s="443"/>
      <c r="BX155" s="443"/>
    </row>
    <row r="156" spans="1:76" x14ac:dyDescent="0.2">
      <c r="A156" s="443"/>
      <c r="B156" s="444"/>
      <c r="C156" s="444"/>
      <c r="D156" s="444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  <c r="AA156" s="443"/>
      <c r="AB156" s="443"/>
      <c r="AC156" s="443"/>
      <c r="AD156" s="443"/>
      <c r="AE156" s="443"/>
      <c r="AF156" s="443"/>
      <c r="AG156" s="443"/>
      <c r="AH156" s="443"/>
      <c r="AI156" s="443"/>
      <c r="AJ156" s="443"/>
      <c r="AK156" s="443"/>
      <c r="AL156" s="443"/>
      <c r="AM156" s="443"/>
      <c r="AN156" s="443"/>
      <c r="AO156" s="443"/>
      <c r="AP156" s="443"/>
      <c r="AQ156" s="443"/>
      <c r="AR156" s="443"/>
      <c r="AS156" s="443"/>
      <c r="AT156" s="443"/>
      <c r="AU156" s="443"/>
      <c r="AV156" s="443"/>
      <c r="AW156" s="443"/>
      <c r="AX156" s="443"/>
      <c r="AY156" s="443"/>
      <c r="AZ156" s="443"/>
      <c r="BA156" s="443"/>
      <c r="BB156" s="443"/>
      <c r="BC156" s="443"/>
      <c r="BD156" s="443"/>
      <c r="BE156" s="443"/>
      <c r="BF156" s="443"/>
      <c r="BG156" s="443"/>
      <c r="BH156" s="443"/>
      <c r="BI156" s="443"/>
      <c r="BJ156" s="443"/>
      <c r="BK156" s="443"/>
      <c r="BL156" s="443"/>
      <c r="BM156" s="443"/>
      <c r="BN156" s="443"/>
      <c r="BO156" s="443"/>
      <c r="BP156" s="443"/>
      <c r="BQ156" s="443"/>
      <c r="BR156" s="443"/>
      <c r="BS156" s="443"/>
      <c r="BT156" s="443"/>
      <c r="BU156" s="443"/>
      <c r="BV156" s="443"/>
      <c r="BW156" s="443"/>
      <c r="BX156" s="443"/>
    </row>
    <row r="157" spans="1:76" x14ac:dyDescent="0.2">
      <c r="A157" s="443"/>
      <c r="B157" s="444"/>
      <c r="C157" s="444"/>
      <c r="D157" s="444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  <c r="AA157" s="443"/>
      <c r="AB157" s="443"/>
      <c r="AC157" s="443"/>
      <c r="AD157" s="443"/>
      <c r="AE157" s="443"/>
      <c r="AF157" s="443"/>
      <c r="AG157" s="443"/>
      <c r="AH157" s="443"/>
      <c r="AI157" s="443"/>
      <c r="AJ157" s="443"/>
      <c r="AK157" s="443"/>
      <c r="AL157" s="443"/>
      <c r="AM157" s="443"/>
      <c r="AN157" s="443"/>
      <c r="AO157" s="443"/>
      <c r="AP157" s="443"/>
      <c r="AQ157" s="443"/>
      <c r="AR157" s="443"/>
      <c r="AS157" s="443"/>
      <c r="AT157" s="443"/>
      <c r="AU157" s="443"/>
      <c r="AV157" s="443"/>
      <c r="AW157" s="443"/>
      <c r="AX157" s="443"/>
      <c r="AY157" s="443"/>
      <c r="AZ157" s="443"/>
      <c r="BA157" s="443"/>
      <c r="BB157" s="443"/>
      <c r="BC157" s="443"/>
      <c r="BD157" s="443"/>
      <c r="BE157" s="443"/>
      <c r="BF157" s="443"/>
      <c r="BG157" s="443"/>
      <c r="BH157" s="443"/>
      <c r="BI157" s="443"/>
      <c r="BJ157" s="443"/>
      <c r="BK157" s="443"/>
      <c r="BL157" s="443"/>
      <c r="BM157" s="443"/>
      <c r="BN157" s="443"/>
      <c r="BO157" s="443"/>
      <c r="BP157" s="443"/>
      <c r="BQ157" s="443"/>
      <c r="BR157" s="443"/>
      <c r="BS157" s="443"/>
      <c r="BT157" s="443"/>
      <c r="BU157" s="443"/>
      <c r="BV157" s="443"/>
      <c r="BW157" s="443"/>
      <c r="BX157" s="443"/>
    </row>
    <row r="158" spans="1:76" x14ac:dyDescent="0.2">
      <c r="A158" s="443"/>
      <c r="B158" s="444"/>
      <c r="C158" s="444"/>
      <c r="D158" s="444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  <c r="AA158" s="443"/>
      <c r="AB158" s="443"/>
      <c r="AC158" s="443"/>
      <c r="AD158" s="443"/>
      <c r="AE158" s="443"/>
      <c r="AF158" s="443"/>
      <c r="AG158" s="443"/>
      <c r="AH158" s="443"/>
      <c r="AI158" s="443"/>
      <c r="AJ158" s="443"/>
      <c r="AK158" s="443"/>
      <c r="AL158" s="443"/>
      <c r="AM158" s="443"/>
      <c r="AN158" s="443"/>
      <c r="AO158" s="443"/>
      <c r="AP158" s="443"/>
      <c r="AQ158" s="443"/>
      <c r="AR158" s="443"/>
      <c r="AS158" s="443"/>
      <c r="AT158" s="443"/>
      <c r="AU158" s="443"/>
      <c r="AV158" s="443"/>
      <c r="AW158" s="443"/>
      <c r="AX158" s="443"/>
      <c r="AY158" s="443"/>
      <c r="AZ158" s="443"/>
      <c r="BA158" s="443"/>
      <c r="BB158" s="443"/>
      <c r="BC158" s="443"/>
      <c r="BD158" s="443"/>
      <c r="BE158" s="443"/>
      <c r="BF158" s="443"/>
      <c r="BG158" s="443"/>
      <c r="BH158" s="443"/>
      <c r="BI158" s="443"/>
      <c r="BJ158" s="443"/>
      <c r="BK158" s="443"/>
      <c r="BL158" s="443"/>
      <c r="BM158" s="443"/>
      <c r="BN158" s="443"/>
      <c r="BO158" s="443"/>
      <c r="BP158" s="443"/>
      <c r="BQ158" s="443"/>
      <c r="BR158" s="443"/>
      <c r="BS158" s="443"/>
      <c r="BT158" s="443"/>
      <c r="BU158" s="443"/>
      <c r="BV158" s="443"/>
      <c r="BW158" s="443"/>
      <c r="BX158" s="443"/>
    </row>
    <row r="159" spans="1:76" x14ac:dyDescent="0.2">
      <c r="A159" s="443"/>
      <c r="B159" s="444"/>
      <c r="C159" s="444"/>
      <c r="D159" s="444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  <c r="AA159" s="443"/>
      <c r="AB159" s="443"/>
      <c r="AC159" s="443"/>
      <c r="AD159" s="443"/>
      <c r="AE159" s="443"/>
      <c r="AF159" s="443"/>
      <c r="AG159" s="443"/>
      <c r="AH159" s="443"/>
      <c r="AI159" s="443"/>
      <c r="AJ159" s="443"/>
      <c r="AK159" s="443"/>
      <c r="AL159" s="443"/>
      <c r="AM159" s="443"/>
      <c r="AN159" s="443"/>
      <c r="AO159" s="443"/>
      <c r="AP159" s="443"/>
      <c r="AQ159" s="443"/>
      <c r="AR159" s="443"/>
      <c r="AS159" s="443"/>
      <c r="AT159" s="443"/>
      <c r="AU159" s="443"/>
      <c r="AV159" s="443"/>
      <c r="AW159" s="443"/>
      <c r="AX159" s="443"/>
      <c r="AY159" s="443"/>
      <c r="AZ159" s="443"/>
      <c r="BA159" s="443"/>
      <c r="BB159" s="443"/>
      <c r="BC159" s="443"/>
      <c r="BD159" s="443"/>
      <c r="BE159" s="443"/>
      <c r="BF159" s="443"/>
      <c r="BG159" s="443"/>
      <c r="BH159" s="443"/>
      <c r="BI159" s="443"/>
      <c r="BJ159" s="443"/>
      <c r="BK159" s="443"/>
      <c r="BL159" s="443"/>
      <c r="BM159" s="443"/>
      <c r="BN159" s="443"/>
      <c r="BO159" s="443"/>
      <c r="BP159" s="443"/>
      <c r="BQ159" s="443"/>
      <c r="BR159" s="443"/>
      <c r="BS159" s="443"/>
      <c r="BT159" s="443"/>
      <c r="BU159" s="443"/>
      <c r="BV159" s="443"/>
      <c r="BW159" s="443"/>
      <c r="BX159" s="443"/>
    </row>
    <row r="160" spans="1:76" x14ac:dyDescent="0.2">
      <c r="A160" s="443"/>
      <c r="B160" s="444"/>
      <c r="C160" s="444"/>
      <c r="D160" s="444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  <c r="AA160" s="443"/>
      <c r="AB160" s="443"/>
      <c r="AC160" s="443"/>
      <c r="AD160" s="443"/>
      <c r="AE160" s="443"/>
      <c r="AF160" s="443"/>
      <c r="AG160" s="443"/>
      <c r="AH160" s="443"/>
      <c r="AI160" s="443"/>
      <c r="AJ160" s="443"/>
      <c r="AK160" s="443"/>
      <c r="AL160" s="443"/>
      <c r="AM160" s="443"/>
      <c r="AN160" s="443"/>
      <c r="AO160" s="443"/>
      <c r="AP160" s="443"/>
      <c r="AQ160" s="443"/>
      <c r="AR160" s="443"/>
      <c r="AS160" s="443"/>
      <c r="AT160" s="443"/>
      <c r="AU160" s="443"/>
      <c r="AV160" s="443"/>
      <c r="AW160" s="443"/>
      <c r="AX160" s="443"/>
      <c r="AY160" s="443"/>
      <c r="AZ160" s="443"/>
      <c r="BA160" s="443"/>
      <c r="BB160" s="443"/>
      <c r="BC160" s="443"/>
      <c r="BD160" s="443"/>
      <c r="BE160" s="443"/>
      <c r="BF160" s="443"/>
      <c r="BG160" s="443"/>
      <c r="BH160" s="443"/>
      <c r="BI160" s="443"/>
      <c r="BJ160" s="443"/>
      <c r="BK160" s="443"/>
      <c r="BL160" s="443"/>
      <c r="BM160" s="443"/>
      <c r="BN160" s="443"/>
      <c r="BO160" s="443"/>
      <c r="BP160" s="443"/>
      <c r="BQ160" s="443"/>
      <c r="BR160" s="443"/>
      <c r="BS160" s="443"/>
      <c r="BT160" s="443"/>
      <c r="BU160" s="443"/>
      <c r="BV160" s="443"/>
      <c r="BW160" s="443"/>
      <c r="BX160" s="443"/>
    </row>
    <row r="161" spans="1:76" x14ac:dyDescent="0.2">
      <c r="A161" s="443"/>
      <c r="B161" s="444"/>
      <c r="C161" s="444"/>
      <c r="D161" s="444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  <c r="AA161" s="443"/>
      <c r="AB161" s="443"/>
      <c r="AC161" s="443"/>
      <c r="AD161" s="443"/>
      <c r="AE161" s="443"/>
      <c r="AF161" s="443"/>
      <c r="AG161" s="443"/>
      <c r="AH161" s="443"/>
      <c r="AI161" s="443"/>
      <c r="AJ161" s="443"/>
      <c r="AK161" s="443"/>
      <c r="AL161" s="443"/>
      <c r="AM161" s="443"/>
      <c r="AN161" s="443"/>
      <c r="AO161" s="443"/>
      <c r="AP161" s="443"/>
      <c r="AQ161" s="443"/>
      <c r="AR161" s="443"/>
      <c r="AS161" s="443"/>
      <c r="AT161" s="443"/>
      <c r="AU161" s="443"/>
      <c r="AV161" s="443"/>
      <c r="AW161" s="443"/>
      <c r="AX161" s="443"/>
      <c r="AY161" s="443"/>
      <c r="AZ161" s="443"/>
      <c r="BA161" s="443"/>
      <c r="BB161" s="443"/>
      <c r="BC161" s="443"/>
      <c r="BD161" s="443"/>
      <c r="BE161" s="443"/>
      <c r="BF161" s="443"/>
      <c r="BG161" s="443"/>
      <c r="BH161" s="443"/>
      <c r="BI161" s="443"/>
      <c r="BJ161" s="443"/>
      <c r="BK161" s="443"/>
      <c r="BL161" s="443"/>
      <c r="BM161" s="443"/>
      <c r="BN161" s="443"/>
      <c r="BO161" s="443"/>
      <c r="BP161" s="443"/>
      <c r="BQ161" s="443"/>
      <c r="BR161" s="443"/>
      <c r="BS161" s="443"/>
      <c r="BT161" s="443"/>
      <c r="BU161" s="443"/>
      <c r="BV161" s="443"/>
      <c r="BW161" s="443"/>
      <c r="BX161" s="443"/>
    </row>
    <row r="162" spans="1:76" x14ac:dyDescent="0.2">
      <c r="A162" s="443"/>
      <c r="B162" s="444"/>
      <c r="C162" s="444"/>
      <c r="D162" s="444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  <c r="AA162" s="443"/>
      <c r="AB162" s="443"/>
      <c r="AC162" s="443"/>
      <c r="AD162" s="443"/>
      <c r="AE162" s="443"/>
      <c r="AF162" s="443"/>
      <c r="AG162" s="443"/>
      <c r="AH162" s="443"/>
      <c r="AI162" s="443"/>
      <c r="AJ162" s="443"/>
      <c r="AK162" s="443"/>
      <c r="AL162" s="443"/>
      <c r="AM162" s="443"/>
      <c r="AN162" s="443"/>
      <c r="AO162" s="443"/>
      <c r="AP162" s="443"/>
      <c r="AQ162" s="443"/>
      <c r="AR162" s="443"/>
      <c r="AS162" s="443"/>
      <c r="AT162" s="443"/>
      <c r="AU162" s="443"/>
      <c r="AV162" s="443"/>
      <c r="AW162" s="443"/>
      <c r="AX162" s="443"/>
      <c r="AY162" s="443"/>
      <c r="AZ162" s="443"/>
      <c r="BA162" s="443"/>
      <c r="BB162" s="443"/>
      <c r="BC162" s="443"/>
      <c r="BD162" s="443"/>
      <c r="BE162" s="443"/>
      <c r="BF162" s="443"/>
      <c r="BG162" s="443"/>
      <c r="BH162" s="443"/>
      <c r="BI162" s="443"/>
      <c r="BJ162" s="443"/>
      <c r="BK162" s="443"/>
      <c r="BL162" s="443"/>
      <c r="BM162" s="443"/>
      <c r="BN162" s="443"/>
      <c r="BO162" s="443"/>
      <c r="BP162" s="443"/>
      <c r="BQ162" s="443"/>
      <c r="BR162" s="443"/>
      <c r="BS162" s="443"/>
      <c r="BT162" s="443"/>
      <c r="BU162" s="443"/>
      <c r="BV162" s="443"/>
      <c r="BW162" s="443"/>
      <c r="BX162" s="443"/>
    </row>
    <row r="163" spans="1:76" x14ac:dyDescent="0.2">
      <c r="A163" s="443"/>
      <c r="B163" s="444"/>
      <c r="C163" s="444"/>
      <c r="D163" s="444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  <c r="AA163" s="443"/>
      <c r="AB163" s="443"/>
      <c r="AC163" s="443"/>
      <c r="AD163" s="443"/>
      <c r="AE163" s="443"/>
      <c r="AF163" s="443"/>
      <c r="AG163" s="443"/>
      <c r="AH163" s="443"/>
      <c r="AI163" s="443"/>
      <c r="AJ163" s="443"/>
      <c r="AK163" s="443"/>
      <c r="AL163" s="443"/>
      <c r="AM163" s="443"/>
      <c r="AN163" s="443"/>
      <c r="AO163" s="443"/>
      <c r="AP163" s="443"/>
      <c r="AQ163" s="443"/>
      <c r="AR163" s="443"/>
      <c r="AS163" s="443"/>
      <c r="AT163" s="443"/>
      <c r="AU163" s="443"/>
      <c r="AV163" s="443"/>
      <c r="AW163" s="443"/>
      <c r="AX163" s="443"/>
      <c r="AY163" s="443"/>
      <c r="AZ163" s="443"/>
      <c r="BA163" s="443"/>
      <c r="BB163" s="443"/>
      <c r="BC163" s="443"/>
      <c r="BD163" s="443"/>
      <c r="BE163" s="443"/>
      <c r="BF163" s="443"/>
      <c r="BG163" s="443"/>
      <c r="BH163" s="443"/>
      <c r="BI163" s="443"/>
      <c r="BJ163" s="443"/>
      <c r="BK163" s="443"/>
      <c r="BL163" s="443"/>
      <c r="BM163" s="443"/>
      <c r="BN163" s="443"/>
      <c r="BO163" s="443"/>
      <c r="BP163" s="443"/>
      <c r="BQ163" s="443"/>
      <c r="BR163" s="443"/>
      <c r="BS163" s="443"/>
      <c r="BT163" s="443"/>
      <c r="BU163" s="443"/>
      <c r="BV163" s="443"/>
      <c r="BW163" s="443"/>
      <c r="BX163" s="443"/>
    </row>
    <row r="164" spans="1:76" x14ac:dyDescent="0.2">
      <c r="A164" s="443"/>
      <c r="B164" s="444"/>
      <c r="C164" s="444"/>
      <c r="D164" s="444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  <c r="AA164" s="443"/>
      <c r="AB164" s="443"/>
      <c r="AC164" s="443"/>
      <c r="AD164" s="443"/>
      <c r="AE164" s="443"/>
      <c r="AF164" s="443"/>
      <c r="AG164" s="443"/>
      <c r="AH164" s="443"/>
      <c r="AI164" s="443"/>
      <c r="AJ164" s="443"/>
      <c r="AK164" s="443"/>
      <c r="AL164" s="443"/>
      <c r="AM164" s="443"/>
      <c r="AN164" s="443"/>
      <c r="AO164" s="443"/>
      <c r="AP164" s="443"/>
      <c r="AQ164" s="443"/>
      <c r="AR164" s="443"/>
      <c r="AS164" s="443"/>
      <c r="AT164" s="443"/>
      <c r="AU164" s="443"/>
      <c r="AV164" s="443"/>
      <c r="AW164" s="443"/>
      <c r="AX164" s="443"/>
      <c r="AY164" s="443"/>
      <c r="AZ164" s="443"/>
      <c r="BA164" s="443"/>
      <c r="BB164" s="443"/>
      <c r="BC164" s="443"/>
      <c r="BD164" s="443"/>
      <c r="BE164" s="443"/>
      <c r="BF164" s="443"/>
      <c r="BG164" s="443"/>
      <c r="BH164" s="443"/>
      <c r="BI164" s="443"/>
      <c r="BJ164" s="443"/>
      <c r="BK164" s="443"/>
      <c r="BL164" s="443"/>
      <c r="BM164" s="443"/>
      <c r="BN164" s="443"/>
      <c r="BO164" s="443"/>
      <c r="BP164" s="443"/>
      <c r="BQ164" s="443"/>
      <c r="BR164" s="443"/>
      <c r="BS164" s="443"/>
      <c r="BT164" s="443"/>
      <c r="BU164" s="443"/>
      <c r="BV164" s="443"/>
      <c r="BW164" s="443"/>
      <c r="BX164" s="443"/>
    </row>
    <row r="165" spans="1:76" x14ac:dyDescent="0.2">
      <c r="A165" s="443"/>
      <c r="B165" s="444"/>
      <c r="C165" s="444"/>
      <c r="D165" s="444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  <c r="AA165" s="443"/>
      <c r="AB165" s="443"/>
      <c r="AC165" s="443"/>
      <c r="AD165" s="443"/>
      <c r="AE165" s="443"/>
      <c r="AF165" s="443"/>
      <c r="AG165" s="443"/>
      <c r="AH165" s="443"/>
      <c r="AI165" s="443"/>
      <c r="AJ165" s="443"/>
      <c r="AK165" s="443"/>
      <c r="AL165" s="443"/>
      <c r="AM165" s="443"/>
      <c r="AN165" s="443"/>
      <c r="AO165" s="443"/>
      <c r="AP165" s="443"/>
      <c r="AQ165" s="443"/>
      <c r="AR165" s="443"/>
      <c r="AS165" s="443"/>
      <c r="AT165" s="443"/>
      <c r="AU165" s="443"/>
      <c r="AV165" s="443"/>
      <c r="AW165" s="443"/>
      <c r="AX165" s="443"/>
      <c r="AY165" s="443"/>
      <c r="AZ165" s="443"/>
      <c r="BA165" s="443"/>
      <c r="BB165" s="443"/>
      <c r="BC165" s="443"/>
      <c r="BD165" s="443"/>
      <c r="BE165" s="443"/>
      <c r="BF165" s="443"/>
      <c r="BG165" s="443"/>
      <c r="BH165" s="443"/>
      <c r="BI165" s="443"/>
      <c r="BJ165" s="443"/>
      <c r="BK165" s="443"/>
      <c r="BL165" s="443"/>
      <c r="BM165" s="443"/>
      <c r="BN165" s="443"/>
      <c r="BO165" s="443"/>
      <c r="BP165" s="443"/>
      <c r="BQ165" s="443"/>
      <c r="BR165" s="443"/>
      <c r="BS165" s="443"/>
      <c r="BT165" s="443"/>
      <c r="BU165" s="443"/>
      <c r="BV165" s="443"/>
      <c r="BW165" s="443"/>
      <c r="BX165" s="443"/>
    </row>
    <row r="166" spans="1:76" x14ac:dyDescent="0.2">
      <c r="A166" s="443"/>
      <c r="B166" s="444"/>
      <c r="C166" s="444"/>
      <c r="D166" s="444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  <c r="AA166" s="443"/>
      <c r="AB166" s="443"/>
      <c r="AC166" s="443"/>
      <c r="AD166" s="443"/>
      <c r="AE166" s="443"/>
      <c r="AF166" s="443"/>
      <c r="AG166" s="443"/>
      <c r="AH166" s="443"/>
      <c r="AI166" s="443"/>
      <c r="AJ166" s="443"/>
      <c r="AK166" s="443"/>
      <c r="AL166" s="443"/>
      <c r="AM166" s="443"/>
      <c r="AN166" s="443"/>
      <c r="AO166" s="443"/>
      <c r="AP166" s="443"/>
      <c r="AQ166" s="443"/>
      <c r="AR166" s="443"/>
      <c r="AS166" s="443"/>
      <c r="AT166" s="443"/>
      <c r="AU166" s="443"/>
      <c r="AV166" s="443"/>
      <c r="AW166" s="443"/>
      <c r="AX166" s="443"/>
      <c r="AY166" s="443"/>
      <c r="AZ166" s="443"/>
      <c r="BA166" s="443"/>
      <c r="BB166" s="443"/>
      <c r="BC166" s="443"/>
      <c r="BD166" s="443"/>
      <c r="BE166" s="443"/>
      <c r="BF166" s="443"/>
      <c r="BG166" s="443"/>
      <c r="BH166" s="443"/>
      <c r="BI166" s="443"/>
      <c r="BJ166" s="443"/>
      <c r="BK166" s="443"/>
      <c r="BL166" s="443"/>
      <c r="BM166" s="443"/>
      <c r="BN166" s="443"/>
      <c r="BO166" s="443"/>
      <c r="BP166" s="443"/>
      <c r="BQ166" s="443"/>
      <c r="BR166" s="443"/>
      <c r="BS166" s="443"/>
      <c r="BT166" s="443"/>
      <c r="BU166" s="443"/>
      <c r="BV166" s="443"/>
      <c r="BW166" s="443"/>
      <c r="BX166" s="443"/>
    </row>
    <row r="167" spans="1:76" x14ac:dyDescent="0.2">
      <c r="A167" s="443"/>
      <c r="B167" s="444"/>
      <c r="C167" s="444"/>
      <c r="D167" s="444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  <c r="AA167" s="443"/>
      <c r="AB167" s="443"/>
      <c r="AC167" s="443"/>
      <c r="AD167" s="443"/>
      <c r="AE167" s="443"/>
      <c r="AF167" s="443"/>
      <c r="AG167" s="443"/>
      <c r="AH167" s="443"/>
      <c r="AI167" s="443"/>
      <c r="AJ167" s="443"/>
      <c r="AK167" s="443"/>
      <c r="AL167" s="443"/>
      <c r="AM167" s="443"/>
      <c r="AN167" s="443"/>
      <c r="AO167" s="443"/>
      <c r="AP167" s="443"/>
      <c r="AQ167" s="443"/>
      <c r="AR167" s="443"/>
      <c r="AS167" s="443"/>
      <c r="AT167" s="443"/>
      <c r="AU167" s="443"/>
      <c r="AV167" s="443"/>
      <c r="AW167" s="443"/>
      <c r="AX167" s="443"/>
      <c r="AY167" s="443"/>
      <c r="AZ167" s="443"/>
      <c r="BA167" s="443"/>
      <c r="BB167" s="443"/>
      <c r="BC167" s="443"/>
      <c r="BD167" s="443"/>
      <c r="BE167" s="443"/>
      <c r="BF167" s="443"/>
      <c r="BG167" s="443"/>
      <c r="BH167" s="443"/>
      <c r="BI167" s="443"/>
      <c r="BJ167" s="443"/>
      <c r="BK167" s="443"/>
      <c r="BL167" s="443"/>
      <c r="BM167" s="443"/>
      <c r="BN167" s="443"/>
      <c r="BO167" s="443"/>
      <c r="BP167" s="443"/>
      <c r="BQ167" s="443"/>
      <c r="BR167" s="443"/>
      <c r="BS167" s="443"/>
      <c r="BT167" s="443"/>
      <c r="BU167" s="443"/>
      <c r="BV167" s="443"/>
      <c r="BW167" s="443"/>
      <c r="BX167" s="443"/>
    </row>
    <row r="168" spans="1:76" x14ac:dyDescent="0.2">
      <c r="A168" s="443"/>
      <c r="B168" s="444"/>
      <c r="C168" s="444"/>
      <c r="D168" s="444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  <c r="AA168" s="443"/>
      <c r="AB168" s="443"/>
      <c r="AC168" s="443"/>
      <c r="AD168" s="443"/>
      <c r="AE168" s="443"/>
      <c r="AF168" s="443"/>
      <c r="AG168" s="443"/>
      <c r="AH168" s="443"/>
      <c r="AI168" s="443"/>
      <c r="AJ168" s="443"/>
      <c r="AK168" s="443"/>
      <c r="AL168" s="443"/>
      <c r="AM168" s="443"/>
      <c r="AN168" s="443"/>
      <c r="AO168" s="443"/>
      <c r="AP168" s="443"/>
      <c r="AQ168" s="443"/>
      <c r="AR168" s="443"/>
      <c r="AS168" s="443"/>
      <c r="AT168" s="443"/>
      <c r="AU168" s="443"/>
      <c r="AV168" s="443"/>
      <c r="AW168" s="443"/>
      <c r="AX168" s="443"/>
      <c r="AY168" s="443"/>
      <c r="AZ168" s="443"/>
      <c r="BA168" s="443"/>
      <c r="BB168" s="443"/>
      <c r="BC168" s="443"/>
      <c r="BD168" s="443"/>
      <c r="BE168" s="443"/>
      <c r="BF168" s="443"/>
      <c r="BG168" s="443"/>
      <c r="BH168" s="443"/>
      <c r="BI168" s="443"/>
      <c r="BJ168" s="443"/>
      <c r="BK168" s="443"/>
      <c r="BL168" s="443"/>
      <c r="BM168" s="443"/>
      <c r="BN168" s="443"/>
      <c r="BO168" s="443"/>
      <c r="BP168" s="443"/>
      <c r="BQ168" s="443"/>
      <c r="BR168" s="443"/>
      <c r="BS168" s="443"/>
      <c r="BT168" s="443"/>
      <c r="BU168" s="443"/>
      <c r="BV168" s="443"/>
      <c r="BW168" s="443"/>
      <c r="BX168" s="443"/>
    </row>
    <row r="169" spans="1:76" x14ac:dyDescent="0.2">
      <c r="A169" s="443"/>
      <c r="B169" s="444"/>
      <c r="C169" s="444"/>
      <c r="D169" s="444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  <c r="AA169" s="443"/>
      <c r="AB169" s="443"/>
      <c r="AC169" s="443"/>
      <c r="AD169" s="443"/>
      <c r="AE169" s="443"/>
      <c r="AF169" s="443"/>
      <c r="AG169" s="443"/>
      <c r="AH169" s="443"/>
      <c r="AI169" s="443"/>
      <c r="AJ169" s="443"/>
      <c r="AK169" s="443"/>
      <c r="AL169" s="443"/>
      <c r="AM169" s="443"/>
      <c r="AN169" s="443"/>
      <c r="AO169" s="443"/>
      <c r="AP169" s="443"/>
      <c r="AQ169" s="443"/>
      <c r="AR169" s="443"/>
      <c r="AS169" s="443"/>
      <c r="AT169" s="443"/>
      <c r="AU169" s="443"/>
      <c r="AV169" s="443"/>
      <c r="AW169" s="443"/>
      <c r="AX169" s="443"/>
      <c r="AY169" s="443"/>
      <c r="AZ169" s="443"/>
      <c r="BA169" s="443"/>
      <c r="BB169" s="443"/>
      <c r="BC169" s="443"/>
      <c r="BD169" s="443"/>
      <c r="BE169" s="443"/>
      <c r="BF169" s="443"/>
      <c r="BG169" s="443"/>
      <c r="BH169" s="443"/>
      <c r="BI169" s="443"/>
      <c r="BJ169" s="443"/>
      <c r="BK169" s="443"/>
      <c r="BL169" s="443"/>
      <c r="BM169" s="443"/>
      <c r="BN169" s="443"/>
      <c r="BO169" s="443"/>
      <c r="BP169" s="443"/>
      <c r="BQ169" s="443"/>
      <c r="BR169" s="443"/>
      <c r="BS169" s="443"/>
      <c r="BT169" s="443"/>
      <c r="BU169" s="443"/>
      <c r="BV169" s="443"/>
      <c r="BW169" s="443"/>
      <c r="BX169" s="443"/>
    </row>
    <row r="170" spans="1:76" x14ac:dyDescent="0.2">
      <c r="A170" s="443"/>
      <c r="B170" s="444"/>
      <c r="C170" s="444"/>
      <c r="D170" s="444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  <c r="AA170" s="443"/>
      <c r="AB170" s="443"/>
      <c r="AC170" s="443"/>
      <c r="AD170" s="443"/>
      <c r="AE170" s="443"/>
      <c r="AF170" s="443"/>
      <c r="AG170" s="443"/>
      <c r="AH170" s="443"/>
      <c r="AI170" s="443"/>
      <c r="AJ170" s="443"/>
      <c r="AK170" s="443"/>
      <c r="AL170" s="443"/>
      <c r="AM170" s="443"/>
      <c r="AN170" s="443"/>
      <c r="AO170" s="443"/>
      <c r="AP170" s="443"/>
      <c r="AQ170" s="443"/>
      <c r="AR170" s="443"/>
      <c r="AS170" s="443"/>
      <c r="AT170" s="443"/>
      <c r="AU170" s="443"/>
      <c r="AV170" s="443"/>
      <c r="AW170" s="443"/>
      <c r="AX170" s="443"/>
      <c r="AY170" s="443"/>
      <c r="AZ170" s="443"/>
      <c r="BA170" s="443"/>
      <c r="BB170" s="443"/>
      <c r="BC170" s="443"/>
      <c r="BD170" s="443"/>
      <c r="BE170" s="443"/>
      <c r="BF170" s="443"/>
      <c r="BG170" s="443"/>
      <c r="BH170" s="443"/>
      <c r="BI170" s="443"/>
      <c r="BJ170" s="443"/>
      <c r="BK170" s="443"/>
      <c r="BL170" s="443"/>
      <c r="BM170" s="443"/>
      <c r="BN170" s="443"/>
      <c r="BO170" s="443"/>
      <c r="BP170" s="443"/>
      <c r="BQ170" s="443"/>
      <c r="BR170" s="443"/>
      <c r="BS170" s="443"/>
      <c r="BT170" s="443"/>
      <c r="BU170" s="443"/>
      <c r="BV170" s="443"/>
      <c r="BW170" s="443"/>
      <c r="BX170" s="443"/>
    </row>
    <row r="171" spans="1:76" x14ac:dyDescent="0.2">
      <c r="A171" s="443"/>
      <c r="B171" s="444"/>
      <c r="C171" s="444"/>
      <c r="D171" s="444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  <c r="AA171" s="443"/>
      <c r="AB171" s="443"/>
      <c r="AC171" s="443"/>
      <c r="AD171" s="443"/>
      <c r="AE171" s="443"/>
      <c r="AF171" s="443"/>
      <c r="AG171" s="443"/>
      <c r="AH171" s="443"/>
      <c r="AI171" s="443"/>
      <c r="AJ171" s="443"/>
      <c r="AK171" s="443"/>
      <c r="AL171" s="443"/>
      <c r="AM171" s="443"/>
      <c r="AN171" s="443"/>
      <c r="AO171" s="443"/>
      <c r="AP171" s="443"/>
      <c r="AQ171" s="443"/>
      <c r="AR171" s="443"/>
      <c r="AS171" s="443"/>
      <c r="AT171" s="443"/>
      <c r="AU171" s="443"/>
      <c r="AV171" s="443"/>
      <c r="AW171" s="443"/>
      <c r="AX171" s="443"/>
      <c r="AY171" s="443"/>
      <c r="AZ171" s="443"/>
      <c r="BA171" s="443"/>
      <c r="BB171" s="443"/>
      <c r="BC171" s="443"/>
      <c r="BD171" s="443"/>
      <c r="BE171" s="443"/>
      <c r="BF171" s="443"/>
      <c r="BG171" s="443"/>
      <c r="BH171" s="443"/>
      <c r="BI171" s="443"/>
      <c r="BJ171" s="443"/>
      <c r="BK171" s="443"/>
      <c r="BL171" s="443"/>
      <c r="BM171" s="443"/>
      <c r="BN171" s="443"/>
      <c r="BO171" s="443"/>
      <c r="BP171" s="443"/>
      <c r="BQ171" s="443"/>
      <c r="BR171" s="443"/>
      <c r="BS171" s="443"/>
      <c r="BT171" s="443"/>
      <c r="BU171" s="443"/>
      <c r="BV171" s="443"/>
      <c r="BW171" s="443"/>
      <c r="BX171" s="443"/>
    </row>
    <row r="172" spans="1:76" x14ac:dyDescent="0.2">
      <c r="A172" s="443"/>
      <c r="B172" s="444"/>
      <c r="C172" s="444"/>
      <c r="D172" s="444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  <c r="AA172" s="443"/>
      <c r="AB172" s="443"/>
      <c r="AC172" s="443"/>
      <c r="AD172" s="443"/>
      <c r="AE172" s="443"/>
      <c r="AF172" s="443"/>
      <c r="AG172" s="443"/>
      <c r="AH172" s="443"/>
      <c r="AI172" s="443"/>
      <c r="AJ172" s="443"/>
      <c r="AK172" s="443"/>
      <c r="AL172" s="443"/>
      <c r="AM172" s="443"/>
      <c r="AN172" s="443"/>
      <c r="AO172" s="443"/>
      <c r="AP172" s="443"/>
      <c r="AQ172" s="443"/>
      <c r="AR172" s="443"/>
      <c r="AS172" s="443"/>
      <c r="AT172" s="443"/>
      <c r="AU172" s="443"/>
      <c r="AV172" s="443"/>
      <c r="AW172" s="443"/>
      <c r="AX172" s="443"/>
      <c r="AY172" s="443"/>
      <c r="AZ172" s="443"/>
      <c r="BA172" s="443"/>
      <c r="BB172" s="443"/>
      <c r="BC172" s="443"/>
      <c r="BD172" s="443"/>
      <c r="BE172" s="443"/>
      <c r="BF172" s="443"/>
      <c r="BG172" s="443"/>
      <c r="BH172" s="443"/>
      <c r="BI172" s="443"/>
      <c r="BJ172" s="443"/>
      <c r="BK172" s="443"/>
      <c r="BL172" s="443"/>
      <c r="BM172" s="443"/>
      <c r="BN172" s="443"/>
      <c r="BO172" s="443"/>
      <c r="BP172" s="443"/>
      <c r="BQ172" s="443"/>
      <c r="BR172" s="443"/>
      <c r="BS172" s="443"/>
      <c r="BT172" s="443"/>
      <c r="BU172" s="443"/>
      <c r="BV172" s="443"/>
      <c r="BW172" s="443"/>
      <c r="BX172" s="443"/>
    </row>
    <row r="173" spans="1:76" x14ac:dyDescent="0.2">
      <c r="A173" s="443"/>
      <c r="B173" s="444"/>
      <c r="C173" s="444"/>
      <c r="D173" s="444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  <c r="AA173" s="443"/>
      <c r="AB173" s="443"/>
      <c r="AC173" s="443"/>
      <c r="AD173" s="443"/>
      <c r="AE173" s="443"/>
      <c r="AF173" s="443"/>
      <c r="AG173" s="443"/>
      <c r="AH173" s="443"/>
      <c r="AI173" s="443"/>
      <c r="AJ173" s="443"/>
      <c r="AK173" s="443"/>
      <c r="AL173" s="443"/>
      <c r="AM173" s="443"/>
      <c r="AN173" s="443"/>
      <c r="AO173" s="443"/>
      <c r="AP173" s="443"/>
      <c r="AQ173" s="443"/>
      <c r="AR173" s="443"/>
      <c r="AS173" s="443"/>
      <c r="AT173" s="443"/>
      <c r="AU173" s="443"/>
      <c r="AV173" s="443"/>
      <c r="AW173" s="443"/>
      <c r="AX173" s="443"/>
      <c r="AY173" s="443"/>
      <c r="AZ173" s="443"/>
      <c r="BA173" s="443"/>
      <c r="BB173" s="443"/>
      <c r="BC173" s="443"/>
      <c r="BD173" s="443"/>
      <c r="BE173" s="443"/>
      <c r="BF173" s="443"/>
      <c r="BG173" s="443"/>
      <c r="BH173" s="443"/>
      <c r="BI173" s="443"/>
      <c r="BJ173" s="443"/>
      <c r="BK173" s="443"/>
      <c r="BL173" s="443"/>
      <c r="BM173" s="443"/>
      <c r="BN173" s="443"/>
      <c r="BO173" s="443"/>
      <c r="BP173" s="443"/>
      <c r="BQ173" s="443"/>
      <c r="BR173" s="443"/>
      <c r="BS173" s="443"/>
      <c r="BT173" s="443"/>
      <c r="BU173" s="443"/>
      <c r="BV173" s="443"/>
      <c r="BW173" s="443"/>
      <c r="BX173" s="443"/>
    </row>
    <row r="174" spans="1:76" x14ac:dyDescent="0.2">
      <c r="A174" s="443"/>
      <c r="B174" s="444"/>
      <c r="C174" s="444"/>
      <c r="D174" s="444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  <c r="AA174" s="443"/>
      <c r="AB174" s="443"/>
      <c r="AC174" s="443"/>
      <c r="AD174" s="443"/>
      <c r="AE174" s="443"/>
      <c r="AF174" s="443"/>
      <c r="AG174" s="443"/>
      <c r="AH174" s="443"/>
      <c r="AI174" s="443"/>
      <c r="AJ174" s="443"/>
      <c r="AK174" s="443"/>
      <c r="AL174" s="443"/>
      <c r="AM174" s="443"/>
      <c r="AN174" s="443"/>
      <c r="AO174" s="443"/>
      <c r="AP174" s="443"/>
      <c r="AQ174" s="443"/>
      <c r="AR174" s="443"/>
      <c r="AS174" s="443"/>
      <c r="AT174" s="443"/>
      <c r="AU174" s="443"/>
      <c r="AV174" s="443"/>
      <c r="AW174" s="443"/>
      <c r="AX174" s="443"/>
      <c r="AY174" s="443"/>
      <c r="AZ174" s="443"/>
      <c r="BA174" s="443"/>
      <c r="BB174" s="443"/>
      <c r="BC174" s="443"/>
      <c r="BD174" s="443"/>
      <c r="BE174" s="443"/>
      <c r="BF174" s="443"/>
      <c r="BG174" s="443"/>
      <c r="BH174" s="443"/>
      <c r="BI174" s="443"/>
      <c r="BJ174" s="443"/>
      <c r="BK174" s="443"/>
      <c r="BL174" s="443"/>
      <c r="BM174" s="443"/>
      <c r="BN174" s="443"/>
      <c r="BO174" s="443"/>
      <c r="BP174" s="443"/>
      <c r="BQ174" s="443"/>
      <c r="BR174" s="443"/>
      <c r="BS174" s="443"/>
      <c r="BT174" s="443"/>
      <c r="BU174" s="443"/>
      <c r="BV174" s="443"/>
      <c r="BW174" s="443"/>
      <c r="BX174" s="443"/>
    </row>
    <row r="175" spans="1:76" x14ac:dyDescent="0.2">
      <c r="A175" s="443"/>
      <c r="B175" s="444"/>
      <c r="C175" s="444"/>
      <c r="D175" s="444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  <c r="AA175" s="443"/>
      <c r="AB175" s="443"/>
      <c r="AC175" s="443"/>
      <c r="AD175" s="443"/>
      <c r="AE175" s="443"/>
      <c r="AF175" s="443"/>
      <c r="AG175" s="443"/>
      <c r="AH175" s="443"/>
      <c r="AI175" s="443"/>
      <c r="AJ175" s="443"/>
      <c r="AK175" s="443"/>
      <c r="AL175" s="443"/>
      <c r="AM175" s="443"/>
      <c r="AN175" s="443"/>
      <c r="AO175" s="443"/>
      <c r="AP175" s="443"/>
      <c r="AQ175" s="443"/>
      <c r="AR175" s="443"/>
      <c r="AS175" s="443"/>
      <c r="AT175" s="443"/>
      <c r="AU175" s="443"/>
      <c r="AV175" s="443"/>
      <c r="AW175" s="443"/>
      <c r="AX175" s="443"/>
      <c r="AY175" s="443"/>
      <c r="AZ175" s="443"/>
      <c r="BA175" s="443"/>
      <c r="BB175" s="443"/>
      <c r="BC175" s="443"/>
      <c r="BD175" s="443"/>
      <c r="BE175" s="443"/>
      <c r="BF175" s="443"/>
      <c r="BG175" s="443"/>
      <c r="BH175" s="443"/>
      <c r="BI175" s="443"/>
      <c r="BJ175" s="443"/>
      <c r="BK175" s="443"/>
      <c r="BL175" s="443"/>
      <c r="BM175" s="443"/>
      <c r="BN175" s="443"/>
      <c r="BO175" s="443"/>
      <c r="BP175" s="443"/>
      <c r="BQ175" s="443"/>
      <c r="BR175" s="443"/>
      <c r="BS175" s="443"/>
      <c r="BT175" s="443"/>
      <c r="BU175" s="443"/>
      <c r="BV175" s="443"/>
      <c r="BW175" s="443"/>
      <c r="BX175" s="443"/>
    </row>
    <row r="176" spans="1:76" x14ac:dyDescent="0.2">
      <c r="A176" s="443"/>
      <c r="B176" s="444"/>
      <c r="C176" s="444"/>
      <c r="D176" s="444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  <c r="AA176" s="443"/>
      <c r="AB176" s="443"/>
      <c r="AC176" s="443"/>
      <c r="AD176" s="443"/>
      <c r="AE176" s="443"/>
      <c r="AF176" s="443"/>
      <c r="AG176" s="443"/>
      <c r="AH176" s="443"/>
      <c r="AI176" s="443"/>
      <c r="AJ176" s="443"/>
      <c r="AK176" s="443"/>
      <c r="AL176" s="443"/>
      <c r="AM176" s="443"/>
      <c r="AN176" s="443"/>
      <c r="AO176" s="443"/>
      <c r="AP176" s="443"/>
      <c r="AQ176" s="443"/>
      <c r="AR176" s="443"/>
      <c r="AS176" s="443"/>
      <c r="AT176" s="443"/>
      <c r="AU176" s="443"/>
      <c r="AV176" s="443"/>
      <c r="AW176" s="443"/>
      <c r="AX176" s="443"/>
      <c r="AY176" s="443"/>
      <c r="AZ176" s="443"/>
      <c r="BA176" s="443"/>
      <c r="BB176" s="443"/>
      <c r="BC176" s="443"/>
      <c r="BD176" s="443"/>
      <c r="BE176" s="443"/>
      <c r="BF176" s="443"/>
      <c r="BG176" s="443"/>
      <c r="BH176" s="443"/>
      <c r="BI176" s="443"/>
      <c r="BJ176" s="443"/>
      <c r="BK176" s="443"/>
      <c r="BL176" s="443"/>
      <c r="BM176" s="443"/>
      <c r="BN176" s="443"/>
      <c r="BO176" s="443"/>
      <c r="BP176" s="443"/>
      <c r="BQ176" s="443"/>
      <c r="BR176" s="443"/>
      <c r="BS176" s="443"/>
      <c r="BT176" s="443"/>
      <c r="BU176" s="443"/>
      <c r="BV176" s="443"/>
      <c r="BW176" s="443"/>
      <c r="BX176" s="443"/>
    </row>
    <row r="177" spans="1:76" x14ac:dyDescent="0.2">
      <c r="A177" s="443"/>
      <c r="B177" s="444"/>
      <c r="C177" s="444"/>
      <c r="D177" s="444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  <c r="AA177" s="443"/>
      <c r="AB177" s="443"/>
      <c r="AC177" s="443"/>
      <c r="AD177" s="443"/>
      <c r="AE177" s="443"/>
      <c r="AF177" s="443"/>
      <c r="AG177" s="443"/>
      <c r="AH177" s="443"/>
      <c r="AI177" s="443"/>
      <c r="AJ177" s="443"/>
      <c r="AK177" s="443"/>
      <c r="AL177" s="443"/>
      <c r="AM177" s="443"/>
      <c r="AN177" s="443"/>
      <c r="AO177" s="443"/>
      <c r="AP177" s="443"/>
      <c r="AQ177" s="443"/>
      <c r="AR177" s="443"/>
      <c r="AS177" s="443"/>
      <c r="AT177" s="443"/>
      <c r="AU177" s="443"/>
      <c r="AV177" s="443"/>
      <c r="AW177" s="443"/>
      <c r="AX177" s="443"/>
      <c r="AY177" s="443"/>
      <c r="AZ177" s="443"/>
      <c r="BA177" s="443"/>
      <c r="BB177" s="443"/>
      <c r="BC177" s="443"/>
      <c r="BD177" s="443"/>
      <c r="BE177" s="443"/>
      <c r="BF177" s="443"/>
      <c r="BG177" s="443"/>
      <c r="BH177" s="443"/>
      <c r="BI177" s="443"/>
      <c r="BJ177" s="443"/>
      <c r="BK177" s="443"/>
      <c r="BL177" s="443"/>
      <c r="BM177" s="443"/>
      <c r="BN177" s="443"/>
      <c r="BO177" s="443"/>
      <c r="BP177" s="443"/>
      <c r="BQ177" s="443"/>
      <c r="BR177" s="443"/>
      <c r="BS177" s="443"/>
      <c r="BT177" s="443"/>
      <c r="BU177" s="443"/>
      <c r="BV177" s="443"/>
      <c r="BW177" s="443"/>
      <c r="BX177" s="443"/>
    </row>
    <row r="178" spans="1:76" x14ac:dyDescent="0.2">
      <c r="A178" s="443"/>
      <c r="B178" s="444"/>
      <c r="C178" s="444"/>
      <c r="D178" s="444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  <c r="AA178" s="443"/>
      <c r="AB178" s="443"/>
      <c r="AC178" s="443"/>
      <c r="AD178" s="443"/>
      <c r="AE178" s="443"/>
      <c r="AF178" s="443"/>
      <c r="AG178" s="443"/>
      <c r="AH178" s="443"/>
      <c r="AI178" s="443"/>
      <c r="AJ178" s="443"/>
      <c r="AK178" s="443"/>
      <c r="AL178" s="443"/>
      <c r="AM178" s="443"/>
      <c r="AN178" s="443"/>
      <c r="AO178" s="443"/>
      <c r="AP178" s="443"/>
      <c r="AQ178" s="443"/>
      <c r="AR178" s="443"/>
      <c r="AS178" s="443"/>
      <c r="AT178" s="443"/>
      <c r="AU178" s="443"/>
      <c r="AV178" s="443"/>
      <c r="AW178" s="443"/>
      <c r="AX178" s="443"/>
      <c r="AY178" s="443"/>
      <c r="AZ178" s="443"/>
      <c r="BA178" s="443"/>
      <c r="BB178" s="443"/>
      <c r="BC178" s="443"/>
      <c r="BD178" s="443"/>
      <c r="BE178" s="443"/>
      <c r="BF178" s="443"/>
      <c r="BG178" s="443"/>
      <c r="BH178" s="443"/>
      <c r="BI178" s="443"/>
      <c r="BJ178" s="443"/>
      <c r="BK178" s="443"/>
      <c r="BL178" s="443"/>
      <c r="BM178" s="443"/>
      <c r="BN178" s="443"/>
      <c r="BO178" s="443"/>
      <c r="BP178" s="443"/>
      <c r="BQ178" s="443"/>
      <c r="BR178" s="443"/>
      <c r="BS178" s="443"/>
      <c r="BT178" s="443"/>
      <c r="BU178" s="443"/>
      <c r="BV178" s="443"/>
      <c r="BW178" s="443"/>
      <c r="BX178" s="443"/>
    </row>
    <row r="179" spans="1:76" x14ac:dyDescent="0.2">
      <c r="A179" s="443"/>
      <c r="B179" s="444"/>
      <c r="C179" s="444"/>
      <c r="D179" s="444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  <c r="AA179" s="443"/>
      <c r="AB179" s="443"/>
      <c r="AC179" s="443"/>
      <c r="AD179" s="443"/>
      <c r="AE179" s="443"/>
      <c r="AF179" s="443"/>
      <c r="AG179" s="443"/>
      <c r="AH179" s="443"/>
      <c r="AI179" s="443"/>
      <c r="AJ179" s="443"/>
      <c r="AK179" s="443"/>
      <c r="AL179" s="443"/>
      <c r="AM179" s="443"/>
      <c r="AN179" s="443"/>
      <c r="AO179" s="443"/>
      <c r="AP179" s="443"/>
      <c r="AQ179" s="443"/>
      <c r="AR179" s="443"/>
      <c r="AS179" s="443"/>
      <c r="AT179" s="443"/>
      <c r="AU179" s="443"/>
      <c r="AV179" s="443"/>
      <c r="AW179" s="443"/>
      <c r="AX179" s="443"/>
      <c r="AY179" s="443"/>
      <c r="AZ179" s="443"/>
      <c r="BA179" s="443"/>
      <c r="BB179" s="443"/>
      <c r="BC179" s="443"/>
      <c r="BD179" s="443"/>
      <c r="BE179" s="443"/>
      <c r="BF179" s="443"/>
      <c r="BG179" s="443"/>
      <c r="BH179" s="443"/>
      <c r="BI179" s="443"/>
      <c r="BJ179" s="443"/>
      <c r="BK179" s="443"/>
      <c r="BL179" s="443"/>
      <c r="BM179" s="443"/>
      <c r="BN179" s="443"/>
      <c r="BO179" s="443"/>
      <c r="BP179" s="443"/>
      <c r="BQ179" s="443"/>
      <c r="BR179" s="443"/>
      <c r="BS179" s="443"/>
      <c r="BT179" s="443"/>
      <c r="BU179" s="443"/>
      <c r="BV179" s="443"/>
      <c r="BW179" s="443"/>
      <c r="BX179" s="443"/>
    </row>
    <row r="180" spans="1:76" x14ac:dyDescent="0.2">
      <c r="A180" s="443"/>
      <c r="B180" s="444"/>
      <c r="C180" s="444"/>
      <c r="D180" s="444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  <c r="AA180" s="443"/>
      <c r="AB180" s="443"/>
      <c r="AC180" s="443"/>
      <c r="AD180" s="443"/>
      <c r="AE180" s="443"/>
      <c r="AF180" s="443"/>
      <c r="AG180" s="443"/>
      <c r="AH180" s="443"/>
      <c r="AI180" s="443"/>
      <c r="AJ180" s="443"/>
      <c r="AK180" s="443"/>
      <c r="AL180" s="443"/>
      <c r="AM180" s="443"/>
      <c r="AN180" s="443"/>
      <c r="AO180" s="443"/>
      <c r="AP180" s="443"/>
      <c r="AQ180" s="443"/>
      <c r="AR180" s="443"/>
      <c r="AS180" s="443"/>
      <c r="AT180" s="443"/>
      <c r="AU180" s="443"/>
      <c r="AV180" s="443"/>
      <c r="AW180" s="443"/>
      <c r="AX180" s="443"/>
      <c r="AY180" s="443"/>
      <c r="AZ180" s="443"/>
      <c r="BA180" s="443"/>
      <c r="BB180" s="443"/>
      <c r="BC180" s="443"/>
      <c r="BD180" s="443"/>
      <c r="BE180" s="443"/>
      <c r="BF180" s="443"/>
      <c r="BG180" s="443"/>
      <c r="BH180" s="443"/>
      <c r="BI180" s="443"/>
      <c r="BJ180" s="443"/>
      <c r="BK180" s="443"/>
      <c r="BL180" s="443"/>
      <c r="BM180" s="443"/>
      <c r="BN180" s="443"/>
      <c r="BO180" s="443"/>
      <c r="BP180" s="443"/>
      <c r="BQ180" s="443"/>
      <c r="BR180" s="443"/>
      <c r="BS180" s="443"/>
      <c r="BT180" s="443"/>
      <c r="BU180" s="443"/>
      <c r="BV180" s="443"/>
      <c r="BW180" s="443"/>
      <c r="BX180" s="443"/>
    </row>
    <row r="181" spans="1:76" x14ac:dyDescent="0.2">
      <c r="A181" s="443"/>
      <c r="B181" s="444"/>
      <c r="C181" s="444"/>
      <c r="D181" s="444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  <c r="AA181" s="443"/>
      <c r="AB181" s="443"/>
      <c r="AC181" s="443"/>
      <c r="AD181" s="443"/>
      <c r="AE181" s="443"/>
      <c r="AF181" s="443"/>
      <c r="AG181" s="443"/>
      <c r="AH181" s="443"/>
      <c r="AI181" s="443"/>
      <c r="AJ181" s="443"/>
      <c r="AK181" s="443"/>
      <c r="AL181" s="443"/>
      <c r="AM181" s="443"/>
      <c r="AN181" s="443"/>
      <c r="AO181" s="443"/>
      <c r="AP181" s="443"/>
      <c r="AQ181" s="443"/>
      <c r="AR181" s="443"/>
      <c r="AS181" s="443"/>
      <c r="AT181" s="443"/>
      <c r="AU181" s="443"/>
      <c r="AV181" s="443"/>
      <c r="AW181" s="443"/>
      <c r="AX181" s="443"/>
      <c r="AY181" s="443"/>
      <c r="AZ181" s="443"/>
      <c r="BA181" s="443"/>
      <c r="BB181" s="443"/>
      <c r="BC181" s="443"/>
      <c r="BD181" s="443"/>
      <c r="BE181" s="443"/>
      <c r="BF181" s="443"/>
      <c r="BG181" s="443"/>
      <c r="BH181" s="443"/>
      <c r="BI181" s="443"/>
      <c r="BJ181" s="443"/>
      <c r="BK181" s="443"/>
      <c r="BL181" s="443"/>
      <c r="BM181" s="443"/>
      <c r="BN181" s="443"/>
      <c r="BO181" s="443"/>
      <c r="BP181" s="443"/>
      <c r="BQ181" s="443"/>
      <c r="BR181" s="443"/>
      <c r="BS181" s="443"/>
      <c r="BT181" s="443"/>
      <c r="BU181" s="443"/>
      <c r="BV181" s="443"/>
      <c r="BW181" s="443"/>
      <c r="BX181" s="443"/>
    </row>
    <row r="182" spans="1:76" x14ac:dyDescent="0.2">
      <c r="A182" s="443"/>
      <c r="B182" s="444"/>
      <c r="C182" s="444"/>
      <c r="D182" s="444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  <c r="AA182" s="443"/>
      <c r="AB182" s="443"/>
      <c r="AC182" s="443"/>
      <c r="AD182" s="443"/>
      <c r="AE182" s="443"/>
      <c r="AF182" s="443"/>
      <c r="AG182" s="443"/>
      <c r="AH182" s="443"/>
      <c r="AI182" s="443"/>
      <c r="AJ182" s="443"/>
      <c r="AK182" s="443"/>
      <c r="AL182" s="443"/>
      <c r="AM182" s="443"/>
      <c r="AN182" s="443"/>
      <c r="AO182" s="443"/>
      <c r="AP182" s="443"/>
      <c r="AQ182" s="443"/>
      <c r="AR182" s="443"/>
      <c r="AS182" s="443"/>
      <c r="AT182" s="443"/>
      <c r="AU182" s="443"/>
      <c r="AV182" s="443"/>
      <c r="AW182" s="443"/>
      <c r="AX182" s="443"/>
      <c r="AY182" s="443"/>
      <c r="AZ182" s="443"/>
      <c r="BA182" s="443"/>
      <c r="BB182" s="443"/>
      <c r="BC182" s="443"/>
      <c r="BD182" s="443"/>
      <c r="BE182" s="443"/>
      <c r="BF182" s="443"/>
      <c r="BG182" s="443"/>
      <c r="BH182" s="443"/>
      <c r="BI182" s="443"/>
      <c r="BJ182" s="443"/>
      <c r="BK182" s="443"/>
      <c r="BL182" s="443"/>
      <c r="BM182" s="443"/>
      <c r="BN182" s="443"/>
      <c r="BO182" s="443"/>
      <c r="BP182" s="443"/>
      <c r="BQ182" s="443"/>
      <c r="BR182" s="443"/>
      <c r="BS182" s="443"/>
      <c r="BT182" s="443"/>
      <c r="BU182" s="443"/>
      <c r="BV182" s="443"/>
      <c r="BW182" s="443"/>
      <c r="BX182" s="443"/>
    </row>
    <row r="183" spans="1:76" x14ac:dyDescent="0.2">
      <c r="A183" s="443"/>
      <c r="B183" s="444"/>
      <c r="C183" s="444"/>
      <c r="D183" s="444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  <c r="AA183" s="443"/>
      <c r="AB183" s="443"/>
      <c r="AC183" s="443"/>
      <c r="AD183" s="443"/>
      <c r="AE183" s="443"/>
      <c r="AF183" s="443"/>
      <c r="AG183" s="443"/>
      <c r="AH183" s="443"/>
      <c r="AI183" s="443"/>
      <c r="AJ183" s="443"/>
      <c r="AK183" s="443"/>
      <c r="AL183" s="443"/>
      <c r="AM183" s="443"/>
      <c r="AN183" s="443"/>
      <c r="AO183" s="443"/>
      <c r="AP183" s="443"/>
      <c r="AQ183" s="443"/>
      <c r="AR183" s="443"/>
      <c r="AS183" s="443"/>
      <c r="AT183" s="443"/>
      <c r="AU183" s="443"/>
      <c r="AV183" s="443"/>
      <c r="AW183" s="443"/>
      <c r="AX183" s="443"/>
      <c r="AY183" s="443"/>
      <c r="AZ183" s="443"/>
      <c r="BA183" s="443"/>
      <c r="BB183" s="443"/>
      <c r="BC183" s="443"/>
      <c r="BD183" s="443"/>
      <c r="BE183" s="443"/>
      <c r="BF183" s="443"/>
      <c r="BG183" s="443"/>
      <c r="BH183" s="443"/>
      <c r="BI183" s="443"/>
      <c r="BJ183" s="443"/>
      <c r="BK183" s="443"/>
      <c r="BL183" s="443"/>
      <c r="BM183" s="443"/>
      <c r="BN183" s="443"/>
      <c r="BO183" s="443"/>
      <c r="BP183" s="443"/>
      <c r="BQ183" s="443"/>
      <c r="BR183" s="443"/>
      <c r="BS183" s="443"/>
      <c r="BT183" s="443"/>
      <c r="BU183" s="443"/>
      <c r="BV183" s="443"/>
      <c r="BW183" s="443"/>
      <c r="BX183" s="443"/>
    </row>
    <row r="184" spans="1:76" x14ac:dyDescent="0.2">
      <c r="A184" s="443"/>
      <c r="B184" s="444"/>
      <c r="C184" s="444"/>
      <c r="D184" s="444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  <c r="AA184" s="443"/>
      <c r="AB184" s="443"/>
      <c r="AC184" s="443"/>
      <c r="AD184" s="443"/>
      <c r="AE184" s="443"/>
      <c r="AF184" s="443"/>
      <c r="AG184" s="443"/>
      <c r="AH184" s="443"/>
      <c r="AI184" s="443"/>
      <c r="AJ184" s="443"/>
      <c r="AK184" s="443"/>
      <c r="AL184" s="443"/>
      <c r="AM184" s="443"/>
      <c r="AN184" s="443"/>
      <c r="AO184" s="443"/>
      <c r="AP184" s="443"/>
      <c r="AQ184" s="443"/>
      <c r="AR184" s="443"/>
      <c r="AS184" s="443"/>
      <c r="AT184" s="443"/>
      <c r="AU184" s="443"/>
      <c r="AV184" s="443"/>
      <c r="AW184" s="443"/>
      <c r="AX184" s="443"/>
      <c r="AY184" s="443"/>
      <c r="AZ184" s="443"/>
      <c r="BA184" s="443"/>
      <c r="BB184" s="443"/>
      <c r="BC184" s="443"/>
      <c r="BD184" s="443"/>
      <c r="BE184" s="443"/>
      <c r="BF184" s="443"/>
      <c r="BG184" s="443"/>
      <c r="BH184" s="443"/>
      <c r="BI184" s="443"/>
      <c r="BJ184" s="443"/>
      <c r="BK184" s="443"/>
      <c r="BL184" s="443"/>
      <c r="BM184" s="443"/>
      <c r="BN184" s="443"/>
      <c r="BO184" s="443"/>
      <c r="BP184" s="443"/>
      <c r="BQ184" s="443"/>
      <c r="BR184" s="443"/>
      <c r="BS184" s="443"/>
      <c r="BT184" s="443"/>
      <c r="BU184" s="443"/>
      <c r="BV184" s="443"/>
      <c r="BW184" s="443"/>
      <c r="BX184" s="443"/>
    </row>
    <row r="185" spans="1:76" x14ac:dyDescent="0.2">
      <c r="A185" s="443"/>
      <c r="B185" s="444"/>
      <c r="C185" s="444"/>
      <c r="D185" s="444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  <c r="AA185" s="443"/>
      <c r="AB185" s="443"/>
      <c r="AC185" s="443"/>
      <c r="AD185" s="443"/>
      <c r="AE185" s="443"/>
      <c r="AF185" s="443"/>
      <c r="AG185" s="443"/>
      <c r="AH185" s="443"/>
      <c r="AI185" s="443"/>
      <c r="AJ185" s="443"/>
      <c r="AK185" s="443"/>
      <c r="AL185" s="443"/>
      <c r="AM185" s="443"/>
      <c r="AN185" s="443"/>
      <c r="AO185" s="443"/>
      <c r="AP185" s="443"/>
      <c r="AQ185" s="443"/>
      <c r="AR185" s="443"/>
      <c r="AS185" s="443"/>
      <c r="AT185" s="443"/>
      <c r="AU185" s="443"/>
      <c r="AV185" s="443"/>
      <c r="AW185" s="443"/>
      <c r="AX185" s="443"/>
      <c r="AY185" s="443"/>
      <c r="AZ185" s="443"/>
      <c r="BA185" s="443"/>
      <c r="BB185" s="443"/>
      <c r="BC185" s="443"/>
      <c r="BD185" s="443"/>
      <c r="BE185" s="443"/>
      <c r="BF185" s="443"/>
      <c r="BG185" s="443"/>
      <c r="BH185" s="443"/>
      <c r="BI185" s="443"/>
      <c r="BJ185" s="443"/>
      <c r="BK185" s="443"/>
      <c r="BL185" s="443"/>
      <c r="BM185" s="443"/>
      <c r="BN185" s="443"/>
      <c r="BO185" s="443"/>
      <c r="BP185" s="443"/>
      <c r="BQ185" s="443"/>
      <c r="BR185" s="443"/>
      <c r="BS185" s="443"/>
      <c r="BT185" s="443"/>
      <c r="BU185" s="443"/>
      <c r="BV185" s="443"/>
      <c r="BW185" s="443"/>
      <c r="BX185" s="443"/>
    </row>
    <row r="186" spans="1:76" x14ac:dyDescent="0.2">
      <c r="A186" s="443"/>
      <c r="B186" s="444"/>
      <c r="C186" s="444"/>
      <c r="D186" s="444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  <c r="AA186" s="443"/>
      <c r="AB186" s="443"/>
      <c r="AC186" s="443"/>
      <c r="AD186" s="443"/>
      <c r="AE186" s="443"/>
      <c r="AF186" s="443"/>
      <c r="AG186" s="443"/>
      <c r="AH186" s="443"/>
      <c r="AI186" s="443"/>
      <c r="AJ186" s="443"/>
      <c r="AK186" s="443"/>
      <c r="AL186" s="443"/>
      <c r="AM186" s="443"/>
      <c r="AN186" s="443"/>
      <c r="AO186" s="443"/>
      <c r="AP186" s="443"/>
      <c r="AQ186" s="443"/>
      <c r="AR186" s="443"/>
      <c r="AS186" s="443"/>
      <c r="AT186" s="443"/>
      <c r="AU186" s="443"/>
      <c r="AV186" s="443"/>
      <c r="AW186" s="443"/>
      <c r="AX186" s="443"/>
      <c r="AY186" s="443"/>
      <c r="AZ186" s="443"/>
      <c r="BA186" s="443"/>
      <c r="BB186" s="443"/>
      <c r="BC186" s="443"/>
      <c r="BD186" s="443"/>
      <c r="BE186" s="443"/>
      <c r="BF186" s="443"/>
      <c r="BG186" s="443"/>
      <c r="BH186" s="443"/>
      <c r="BI186" s="443"/>
      <c r="BJ186" s="443"/>
      <c r="BK186" s="443"/>
      <c r="BL186" s="443"/>
      <c r="BM186" s="443"/>
      <c r="BN186" s="443"/>
      <c r="BO186" s="443"/>
      <c r="BP186" s="443"/>
      <c r="BQ186" s="443"/>
      <c r="BR186" s="443"/>
      <c r="BS186" s="443"/>
      <c r="BT186" s="443"/>
      <c r="BU186" s="443"/>
      <c r="BV186" s="443"/>
      <c r="BW186" s="443"/>
      <c r="BX186" s="443"/>
    </row>
    <row r="187" spans="1:76" x14ac:dyDescent="0.2">
      <c r="A187" s="443"/>
      <c r="B187" s="444"/>
      <c r="C187" s="444"/>
      <c r="D187" s="444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  <c r="AA187" s="443"/>
      <c r="AB187" s="443"/>
      <c r="AC187" s="443"/>
      <c r="AD187" s="443"/>
      <c r="AE187" s="443"/>
      <c r="AF187" s="443"/>
      <c r="AG187" s="443"/>
      <c r="AH187" s="443"/>
      <c r="AI187" s="443"/>
      <c r="AJ187" s="443"/>
      <c r="AK187" s="443"/>
      <c r="AL187" s="443"/>
      <c r="AM187" s="443"/>
      <c r="AN187" s="443"/>
      <c r="AO187" s="443"/>
      <c r="AP187" s="443"/>
      <c r="AQ187" s="443"/>
      <c r="AR187" s="443"/>
      <c r="AS187" s="443"/>
      <c r="AT187" s="443"/>
      <c r="AU187" s="443"/>
      <c r="AV187" s="443"/>
      <c r="AW187" s="443"/>
      <c r="AX187" s="443"/>
      <c r="AY187" s="443"/>
      <c r="AZ187" s="443"/>
      <c r="BA187" s="443"/>
      <c r="BB187" s="443"/>
      <c r="BC187" s="443"/>
      <c r="BD187" s="443"/>
      <c r="BE187" s="443"/>
      <c r="BF187" s="443"/>
      <c r="BG187" s="443"/>
      <c r="BH187" s="443"/>
      <c r="BI187" s="443"/>
      <c r="BJ187" s="443"/>
      <c r="BK187" s="443"/>
      <c r="BL187" s="443"/>
      <c r="BM187" s="443"/>
      <c r="BN187" s="443"/>
      <c r="BO187" s="443"/>
      <c r="BP187" s="443"/>
      <c r="BQ187" s="443"/>
      <c r="BR187" s="443"/>
      <c r="BS187" s="443"/>
      <c r="BT187" s="443"/>
      <c r="BU187" s="443"/>
      <c r="BV187" s="443"/>
      <c r="BW187" s="443"/>
      <c r="BX187" s="443"/>
    </row>
    <row r="188" spans="1:76" x14ac:dyDescent="0.2">
      <c r="A188" s="443"/>
      <c r="B188" s="444"/>
      <c r="C188" s="444"/>
      <c r="D188" s="444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  <c r="AA188" s="443"/>
      <c r="AB188" s="443"/>
      <c r="AC188" s="443"/>
      <c r="AD188" s="443"/>
      <c r="AE188" s="443"/>
      <c r="AF188" s="443"/>
      <c r="AG188" s="443"/>
      <c r="AH188" s="443"/>
      <c r="AI188" s="443"/>
      <c r="AJ188" s="443"/>
      <c r="AK188" s="443"/>
      <c r="AL188" s="443"/>
      <c r="AM188" s="443"/>
      <c r="AN188" s="443"/>
      <c r="AO188" s="443"/>
      <c r="AP188" s="443"/>
      <c r="AQ188" s="443"/>
      <c r="AR188" s="443"/>
      <c r="AS188" s="443"/>
      <c r="AT188" s="443"/>
      <c r="AU188" s="443"/>
      <c r="AV188" s="443"/>
      <c r="AW188" s="443"/>
      <c r="AX188" s="443"/>
      <c r="AY188" s="443"/>
      <c r="AZ188" s="443"/>
      <c r="BA188" s="443"/>
      <c r="BB188" s="443"/>
      <c r="BC188" s="443"/>
      <c r="BD188" s="443"/>
      <c r="BE188" s="443"/>
      <c r="BF188" s="443"/>
      <c r="BG188" s="443"/>
      <c r="BH188" s="443"/>
      <c r="BI188" s="443"/>
      <c r="BJ188" s="443"/>
      <c r="BK188" s="443"/>
      <c r="BL188" s="443"/>
      <c r="BM188" s="443"/>
      <c r="BN188" s="443"/>
      <c r="BO188" s="443"/>
      <c r="BP188" s="443"/>
      <c r="BQ188" s="443"/>
      <c r="BR188" s="443"/>
      <c r="BS188" s="443"/>
      <c r="BT188" s="443"/>
      <c r="BU188" s="443"/>
      <c r="BV188" s="443"/>
      <c r="BW188" s="443"/>
      <c r="BX188" s="443"/>
    </row>
    <row r="189" spans="1:76" x14ac:dyDescent="0.2">
      <c r="A189" s="443"/>
      <c r="B189" s="444"/>
      <c r="C189" s="444"/>
      <c r="D189" s="444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  <c r="AA189" s="443"/>
      <c r="AB189" s="443"/>
      <c r="AC189" s="443"/>
      <c r="AD189" s="443"/>
      <c r="AE189" s="443"/>
      <c r="AF189" s="443"/>
      <c r="AG189" s="443"/>
      <c r="AH189" s="443"/>
      <c r="AI189" s="443"/>
      <c r="AJ189" s="443"/>
      <c r="AK189" s="443"/>
      <c r="AL189" s="443"/>
      <c r="AM189" s="443"/>
      <c r="AN189" s="443"/>
      <c r="AO189" s="443"/>
      <c r="AP189" s="443"/>
      <c r="AQ189" s="443"/>
      <c r="AR189" s="443"/>
      <c r="AS189" s="443"/>
      <c r="AT189" s="443"/>
      <c r="AU189" s="443"/>
      <c r="AV189" s="443"/>
      <c r="AW189" s="443"/>
      <c r="AX189" s="443"/>
      <c r="AY189" s="443"/>
      <c r="AZ189" s="443"/>
      <c r="BA189" s="443"/>
      <c r="BB189" s="443"/>
      <c r="BC189" s="443"/>
      <c r="BD189" s="443"/>
      <c r="BE189" s="443"/>
      <c r="BF189" s="443"/>
      <c r="BG189" s="443"/>
      <c r="BH189" s="443"/>
      <c r="BI189" s="443"/>
      <c r="BJ189" s="443"/>
      <c r="BK189" s="443"/>
      <c r="BL189" s="443"/>
      <c r="BM189" s="443"/>
      <c r="BN189" s="443"/>
      <c r="BO189" s="443"/>
      <c r="BP189" s="443"/>
      <c r="BQ189" s="443"/>
      <c r="BR189" s="443"/>
      <c r="BS189" s="443"/>
      <c r="BT189" s="443"/>
      <c r="BU189" s="443"/>
      <c r="BV189" s="443"/>
      <c r="BW189" s="443"/>
      <c r="BX189" s="443"/>
    </row>
    <row r="190" spans="1:76" x14ac:dyDescent="0.2">
      <c r="A190" s="443"/>
      <c r="B190" s="444"/>
      <c r="C190" s="444"/>
      <c r="D190" s="444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  <c r="AA190" s="443"/>
      <c r="AB190" s="443"/>
      <c r="AC190" s="443"/>
      <c r="AD190" s="443"/>
      <c r="AE190" s="443"/>
      <c r="AF190" s="443"/>
      <c r="AG190" s="443"/>
      <c r="AH190" s="443"/>
      <c r="AI190" s="443"/>
      <c r="AJ190" s="443"/>
      <c r="AK190" s="443"/>
      <c r="AL190" s="443"/>
      <c r="AM190" s="443"/>
      <c r="AN190" s="443"/>
      <c r="AO190" s="443"/>
      <c r="AP190" s="443"/>
      <c r="AQ190" s="443"/>
      <c r="AR190" s="443"/>
      <c r="AS190" s="443"/>
      <c r="AT190" s="443"/>
      <c r="AU190" s="443"/>
      <c r="AV190" s="443"/>
      <c r="AW190" s="443"/>
      <c r="AX190" s="443"/>
      <c r="AY190" s="443"/>
      <c r="AZ190" s="443"/>
      <c r="BA190" s="443"/>
      <c r="BB190" s="443"/>
      <c r="BC190" s="443"/>
      <c r="BD190" s="443"/>
      <c r="BE190" s="443"/>
      <c r="BF190" s="443"/>
      <c r="BG190" s="443"/>
      <c r="BH190" s="443"/>
      <c r="BI190" s="443"/>
      <c r="BJ190" s="443"/>
      <c r="BK190" s="443"/>
      <c r="BL190" s="443"/>
      <c r="BM190" s="443"/>
      <c r="BN190" s="443"/>
      <c r="BO190" s="443"/>
      <c r="BP190" s="443"/>
      <c r="BQ190" s="443"/>
      <c r="BR190" s="443"/>
      <c r="BS190" s="443"/>
      <c r="BT190" s="443"/>
      <c r="BU190" s="443"/>
      <c r="BV190" s="443"/>
      <c r="BW190" s="443"/>
      <c r="BX190" s="443"/>
    </row>
  </sheetData>
  <sheetProtection algorithmName="SHA-512" hashValue="XuZnVlgGSuHA/EaW0YH7tK7zuykfJI+UXnaWw/Lb4fvHA8aRaQd5ro3tiO1HhLOGDpODQTkJWQJJzFXE5dABSQ==" saltValue="AVxhIJN96zPVqEH1R1IV9Q==" spinCount="100000" sheet="1" formatCells="0" formatColumns="0" formatRows="0" insertColumns="0" insertRows="0" insertHyperlinks="0" deleteColumns="0" deleteRows="0" selectLockedCells="1" sort="0" autoFilter="0" pivotTables="0"/>
  <mergeCells count="45">
    <mergeCell ref="W55:X55"/>
    <mergeCell ref="O27:Q27"/>
    <mergeCell ref="R27:S27"/>
    <mergeCell ref="A26:H26"/>
    <mergeCell ref="A27:H27"/>
    <mergeCell ref="A55:H55"/>
    <mergeCell ref="A31:B31"/>
    <mergeCell ref="A32:B32"/>
    <mergeCell ref="D32:K32"/>
    <mergeCell ref="W39:Z39"/>
    <mergeCell ref="X40:Y40"/>
    <mergeCell ref="A28:H28"/>
    <mergeCell ref="P25:R25"/>
    <mergeCell ref="O39:S39"/>
    <mergeCell ref="P40:S40"/>
    <mergeCell ref="W26:X26"/>
    <mergeCell ref="E10:K10"/>
    <mergeCell ref="L10:M10"/>
    <mergeCell ref="A2:B2"/>
    <mergeCell ref="A3:B3"/>
    <mergeCell ref="W9:Z9"/>
    <mergeCell ref="X10:Y10"/>
    <mergeCell ref="O9:S9"/>
    <mergeCell ref="P10:S10"/>
    <mergeCell ref="A33:F33"/>
    <mergeCell ref="K33:M33"/>
    <mergeCell ref="E40:K40"/>
    <mergeCell ref="L40:M40"/>
    <mergeCell ref="E39:M39"/>
    <mergeCell ref="O56:Q56"/>
    <mergeCell ref="R56:S56"/>
    <mergeCell ref="P54:R54"/>
    <mergeCell ref="A56:H56"/>
    <mergeCell ref="A1:N1"/>
    <mergeCell ref="A30:N30"/>
    <mergeCell ref="D2:N2"/>
    <mergeCell ref="D3:K3"/>
    <mergeCell ref="D31:N31"/>
    <mergeCell ref="A4:F4"/>
    <mergeCell ref="K4:M4"/>
    <mergeCell ref="A5:F5"/>
    <mergeCell ref="A6:F6"/>
    <mergeCell ref="H5:N5"/>
    <mergeCell ref="H6:N6"/>
    <mergeCell ref="E9:M9"/>
  </mergeCells>
  <dataValidations disablePrompts="1" xWindow="281" yWindow="297" count="2">
    <dataValidation type="list" allowBlank="1" showInputMessage="1" showErrorMessage="1" prompt="Choisissez votre couleur" sqref="H6:N6" xr:uid="{00000000-0002-0000-0100-000001000000}">
      <formula1>SOSPIRI</formula1>
    </dataValidation>
    <dataValidation type="list" allowBlank="1" showInputMessage="1" showErrorMessage="1" sqref="H5:N5" xr:uid="{00000000-0002-0000-0100-000002000000}">
      <formula1>SOSPIRI_Type</formula1>
    </dataValidation>
  </dataValidations>
  <printOptions horizontalCentered="1" verticalCentered="1"/>
  <pageMargins left="0.31496062992125984" right="0.31496062992125984" top="0.35433070866141736" bottom="0.35433070866141736" header="0" footer="0"/>
  <pageSetup paperSize="9" scale="75" orientation="landscape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1" r:id="rId4" name="Check Box 3">
              <controlPr defaultSize="0" autoFill="0" autoLine="0" autoPict="0">
                <anchor moveWithCells="1">
                  <from>
                    <xdr:col>3</xdr:col>
                    <xdr:colOff>28575</xdr:colOff>
                    <xdr:row>21</xdr:row>
                    <xdr:rowOff>9525</xdr:rowOff>
                  </from>
                  <to>
                    <xdr:col>4</xdr:col>
                    <xdr:colOff>85725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5" name="Check Box 23">
              <controlPr defaultSize="0" autoFill="0" autoLine="0" autoPict="0">
                <anchor moveWithCells="1">
                  <from>
                    <xdr:col>3</xdr:col>
                    <xdr:colOff>19050</xdr:colOff>
                    <xdr:row>11</xdr:row>
                    <xdr:rowOff>19050</xdr:rowOff>
                  </from>
                  <to>
                    <xdr:col>4</xdr:col>
                    <xdr:colOff>76200</xdr:colOff>
                    <xdr:row>11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6" name="Check Box 24">
              <controlPr defaultSize="0" autoFill="0" autoLine="0" autoPict="0">
                <anchor moveWithCells="1">
                  <from>
                    <xdr:col>3</xdr:col>
                    <xdr:colOff>19050</xdr:colOff>
                    <xdr:row>41</xdr:row>
                    <xdr:rowOff>19050</xdr:rowOff>
                  </from>
                  <to>
                    <xdr:col>4</xdr:col>
                    <xdr:colOff>76200</xdr:colOff>
                    <xdr:row>42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12</vt:i4>
      </vt:variant>
    </vt:vector>
  </HeadingPairs>
  <TitlesOfParts>
    <vt:vector size="16" baseType="lpstr">
      <vt:lpstr>Coul_Sospiri</vt:lpstr>
      <vt:lpstr>Mélange-Sospiri</vt:lpstr>
      <vt:lpstr>Sospiri dose couleurs</vt:lpstr>
      <vt:lpstr>Vos Besoins - Sospiri</vt:lpstr>
      <vt:lpstr>SOSPIRI</vt:lpstr>
      <vt:lpstr>SOSPIRI_Type</vt:lpstr>
      <vt:lpstr>SospiriCoul_Col1</vt:lpstr>
      <vt:lpstr>SospiriCoul_Gamme</vt:lpstr>
      <vt:lpstr>SospiriCoul_Prix300V</vt:lpstr>
      <vt:lpstr>SospiriCoul_Prix33V</vt:lpstr>
      <vt:lpstr>SospiriCoul_Table</vt:lpstr>
      <vt:lpstr>SospiriType_Col1</vt:lpstr>
      <vt:lpstr>SospiriType_Gamme</vt:lpstr>
      <vt:lpstr>SospiriType_Prix</vt:lpstr>
      <vt:lpstr>SospiriType_Table</vt:lpstr>
      <vt:lpstr>'Vos Besoins - Sospiri'!Zone_d_impression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GOEPFERT GUY</dc:creator>
  <cp:lastModifiedBy>GOEPFERT</cp:lastModifiedBy>
  <cp:lastPrinted>2018-08-07T15:50:26Z</cp:lastPrinted>
  <dcterms:created xsi:type="dcterms:W3CDTF">2013-08-13T14:52:03Z</dcterms:created>
  <dcterms:modified xsi:type="dcterms:W3CDTF">2018-12-18T21:46:41Z</dcterms:modified>
</cp:coreProperties>
</file>